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720" windowHeight="7320" tabRatio="760" firstSheet="1" activeTab="3"/>
  </bookViews>
  <sheets>
    <sheet name="IS Presentation" sheetId="1" r:id="rId1"/>
    <sheet name="chg Presentation" sheetId="2" r:id="rId2"/>
    <sheet name="BS Presentation" sheetId="3" r:id="rId3"/>
    <sheet name="CF Presentation" sheetId="4" r:id="rId4"/>
  </sheets>
  <externalReferences>
    <externalReference r:id="rId7"/>
    <externalReference r:id="rId8"/>
  </externalReferences>
  <definedNames>
    <definedName name="_xlnm.Print_Area" localSheetId="2">'BS Presentation'!$A$1:$F$54</definedName>
    <definedName name="_xlnm.Print_Area" localSheetId="3">'CF Presentation'!$A$1:$E$33</definedName>
    <definedName name="_xlnm.Print_Area" localSheetId="1">'chg Presentation'!$A$1:$J$37</definedName>
    <definedName name="_xlnm.Print_Area" localSheetId="0">'IS Presentation'!$A$1:$I$44</definedName>
  </definedNames>
  <calcPr fullCalcOnLoad="1"/>
</workbook>
</file>

<file path=xl/sharedStrings.xml><?xml version="1.0" encoding="utf-8"?>
<sst xmlns="http://schemas.openxmlformats.org/spreadsheetml/2006/main" count="119" uniqueCount="96">
  <si>
    <t>(FORMERLY KNOWN AS GRANITE INDUSTRIES BHD)</t>
  </si>
  <si>
    <t>(Company No. 8256-A)</t>
  </si>
  <si>
    <t>Unaudited as at the end of the financial quarter ended</t>
  </si>
  <si>
    <t>RM</t>
  </si>
  <si>
    <t>NON-CURRENT ASSETS</t>
  </si>
  <si>
    <t>Property, plant and equipment</t>
  </si>
  <si>
    <t>Investments in associates</t>
  </si>
  <si>
    <t>Investment properties</t>
  </si>
  <si>
    <t>Other investments</t>
  </si>
  <si>
    <t>Land held for future development</t>
  </si>
  <si>
    <t>CURRENT ASSETS</t>
  </si>
  <si>
    <t>Development properties</t>
  </si>
  <si>
    <t>Trade receivables</t>
  </si>
  <si>
    <t>Other receivables</t>
  </si>
  <si>
    <t>Cash and bank balances</t>
  </si>
  <si>
    <t>CURRENT LIABILITIES</t>
  </si>
  <si>
    <t>Trade payables</t>
  </si>
  <si>
    <t>Other payables</t>
  </si>
  <si>
    <t>Borrowings</t>
  </si>
  <si>
    <t>Taxation</t>
  </si>
  <si>
    <t>NET CURRENT ASSETS</t>
  </si>
  <si>
    <t>FINANCED BY:</t>
  </si>
  <si>
    <t>Share capital</t>
  </si>
  <si>
    <t>Reserves</t>
  </si>
  <si>
    <t>Shareholders' equity</t>
  </si>
  <si>
    <t>NON-CURRENT LIABILITIES</t>
  </si>
  <si>
    <t>Deferred income</t>
  </si>
  <si>
    <t>Deferred taxation</t>
  </si>
  <si>
    <t>NTA</t>
  </si>
  <si>
    <t>Interest income</t>
  </si>
  <si>
    <t>BBD</t>
  </si>
  <si>
    <t>phc</t>
  </si>
  <si>
    <t>TBSB</t>
  </si>
  <si>
    <t>Share Capital</t>
  </si>
  <si>
    <t>Share Premium</t>
  </si>
  <si>
    <t>Exchange fluctuation reserve</t>
  </si>
  <si>
    <t>Accumulated Losses</t>
  </si>
  <si>
    <t>Total</t>
  </si>
  <si>
    <t>RM'000</t>
  </si>
  <si>
    <t>Net loss for the period</t>
  </si>
  <si>
    <t>Currency translation loss</t>
  </si>
  <si>
    <t>At 1 January 2003</t>
  </si>
  <si>
    <t>Issue of share capital</t>
  </si>
  <si>
    <t>Net profit for the period</t>
  </si>
  <si>
    <t xml:space="preserve">Share premium reduction against accumulated losses </t>
  </si>
  <si>
    <t>Currency translation profit realised upon disposal</t>
  </si>
  <si>
    <t xml:space="preserve"> </t>
  </si>
  <si>
    <t>RM' 000</t>
  </si>
  <si>
    <t>Revenue</t>
  </si>
  <si>
    <t>Other operating income</t>
  </si>
  <si>
    <t>Operating profit / (loss)</t>
  </si>
  <si>
    <t>Profit from operations</t>
  </si>
  <si>
    <t>Finance costs</t>
  </si>
  <si>
    <t>Share of results of associated companies</t>
  </si>
  <si>
    <t>Profit/(Loss) before taxation</t>
  </si>
  <si>
    <t>Profit/(Loss) after taxation</t>
  </si>
  <si>
    <t>Minority interests</t>
  </si>
  <si>
    <t>Net profit/(Loss) for the period</t>
  </si>
  <si>
    <t xml:space="preserve">Earnings per share (sen) </t>
  </si>
  <si>
    <t xml:space="preserve">    Basic </t>
  </si>
  <si>
    <t xml:space="preserve">    Diluted</t>
  </si>
  <si>
    <t>At 31 December 2003</t>
  </si>
  <si>
    <t>At 1 January 2004</t>
  </si>
  <si>
    <t>At 31 March 2004</t>
  </si>
  <si>
    <t>Comparative quarter ended 31 March</t>
  </si>
  <si>
    <t>3 months cumulative to date</t>
  </si>
  <si>
    <t>`</t>
  </si>
  <si>
    <t>CONDENSED CONSOLIDATED STATEMENT OF EQUITY AS AT 31 MARCH 2004</t>
  </si>
  <si>
    <t>CONDENSED CONSOLIDATED INCOME STATEMENT AS AT 31 MARCH 2004</t>
  </si>
  <si>
    <t>Audited as at preceding year end</t>
  </si>
  <si>
    <t>CONDENSED CONSOLIDATED BALANCE SHEET AS AT 31 MARCH 2004</t>
  </si>
  <si>
    <t>The unaudited condensed Consolidated Income Statement should be read in conjunction with the annual financial statement for the financial year ended 31 December 2003.</t>
  </si>
  <si>
    <t>The unaudited condensed Statement of Changes in Equity should be read in conjunction with the annual financial statements for the financial year ended 31 December 2003.</t>
  </si>
  <si>
    <t>2004</t>
  </si>
  <si>
    <t>2003</t>
  </si>
  <si>
    <t xml:space="preserve">Current quarter ended 31 March </t>
  </si>
  <si>
    <t>The unaudited condensed Consolidated Balance Sheet should be read in conjunction with the annual financial statements for the year ended 31 December 2003.</t>
  </si>
  <si>
    <t>n/a</t>
  </si>
  <si>
    <t>Deferred tax assets</t>
  </si>
  <si>
    <t>Tax payable</t>
  </si>
  <si>
    <t>Net tangible assets per share (RM)</t>
  </si>
  <si>
    <t>CONDENSED CONSOLIDATED CASH FLOW STATEMENT AS AT 31 MARCH 2004</t>
  </si>
  <si>
    <t>3 months ended</t>
  </si>
  <si>
    <t>RM’000</t>
  </si>
  <si>
    <t>Net cash generated from/ (used in) operating activities</t>
  </si>
  <si>
    <t>Net cash used in investing activities</t>
  </si>
  <si>
    <t>Net cash generated from financing activities</t>
  </si>
  <si>
    <t xml:space="preserve">Net increase/ (decrease) in cash and cash equivalents </t>
  </si>
  <si>
    <t>Cash and cash equivalent at beginning of year</t>
  </si>
  <si>
    <t>Effect of exchange rate changes</t>
  </si>
  <si>
    <t>Cash and cash equivalent at end of the quarter</t>
  </si>
  <si>
    <t>Cash and cash equivalents comprise:</t>
  </si>
  <si>
    <t>Deposit with licenced banks</t>
  </si>
  <si>
    <t>The unaudited condensed Consolidated Cash Flow Statement should be read in conjunction with the  annual financial statements for the financial year ended 31 December 2003.</t>
  </si>
  <si>
    <t>The unaudited condensed Consolidated Cash Flow Statement should be read in conjunction with the</t>
  </si>
  <si>
    <t xml:space="preserve"> annual financial statements for the financial year ended 31 December 2002.</t>
  </si>
</sst>
</file>

<file path=xl/styles.xml><?xml version="1.0" encoding="utf-8"?>
<styleSheet xmlns="http://schemas.openxmlformats.org/spreadsheetml/2006/main">
  <numFmts count="5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#,##0.00;[Red]#,##0.00"/>
    <numFmt numFmtId="179" formatCode="dd\.mm\.yy"/>
    <numFmt numFmtId="180" formatCode="mmm\-yyyy"/>
    <numFmt numFmtId="181" formatCode="0.00_);\(0.00\)"/>
    <numFmt numFmtId="182" formatCode="0.000"/>
    <numFmt numFmtId="183" formatCode="mm/dd/yy"/>
    <numFmt numFmtId="184" formatCode="#,##0.000_);\(#,##0.000\)"/>
    <numFmt numFmtId="185" formatCode="#,##0.0000_);\(#,##0.0000\)"/>
    <numFmt numFmtId="186" formatCode="_(* #,##0.0_);_(* \(#,##0.0\);_(* &quot;-&quot;??_);_(@_)"/>
    <numFmt numFmtId="187" formatCode="_(* #,##0_);_(* \(#,##0\);_(* &quot;-&quot;??_);_(@_)"/>
    <numFmt numFmtId="188" formatCode="#,##0.0_);\(#,##0.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mmm/yyyy"/>
    <numFmt numFmtId="193" formatCode="0.0"/>
    <numFmt numFmtId="194" formatCode="d/mmm/yy"/>
    <numFmt numFmtId="195" formatCode="00000"/>
    <numFmt numFmtId="196" formatCode="_(* #,##0.0_);_(* \(#,##0.0\);_(* &quot;-&quot;?_);_(@_)"/>
    <numFmt numFmtId="197" formatCode="_(* #,##0.000_);_(* \(#,##0.000\);_(* &quot;-&quot;??_);_(@_)"/>
    <numFmt numFmtId="198" formatCode="_(* #,##0.0000_);_(* \(#,##0.0000\);_(* &quot;-&quot;??_);_(@_)"/>
    <numFmt numFmtId="199" formatCode="[$-409]dddd\,\ mmmm\ dd\,\ yyyy"/>
    <numFmt numFmtId="200" formatCode="[$-409]d\-mmm\-yy;@"/>
    <numFmt numFmtId="201" formatCode="0.00000000000"/>
    <numFmt numFmtId="202" formatCode="#,##0.0;\-#,##0.0"/>
    <numFmt numFmtId="203" formatCode="0.0000000"/>
    <numFmt numFmtId="204" formatCode="0.0000000000"/>
    <numFmt numFmtId="205" formatCode="0.000000000"/>
    <numFmt numFmtId="206" formatCode="0.00000000"/>
    <numFmt numFmtId="207" formatCode="_(* #,##0.000_);_(* \(#,##0.000\);_(* &quot;-&quot;???_);_(@_)"/>
  </numFmts>
  <fonts count="2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"/>
      <family val="0"/>
    </font>
    <font>
      <sz val="13"/>
      <color indexed="8"/>
      <name val="Arial"/>
      <family val="2"/>
    </font>
    <font>
      <b/>
      <sz val="13"/>
      <color indexed="8"/>
      <name val="Times New Roman"/>
      <family val="1"/>
    </font>
    <font>
      <b/>
      <sz val="13"/>
      <name val="Book Antiqua"/>
      <family val="1"/>
    </font>
    <font>
      <sz val="13"/>
      <name val="Book Antiqua"/>
      <family val="1"/>
    </font>
    <font>
      <sz val="13"/>
      <color indexed="8"/>
      <name val="Times New Roman"/>
      <family val="1"/>
    </font>
    <font>
      <u val="single"/>
      <sz val="13"/>
      <name val="Times New Roman"/>
      <family val="1"/>
    </font>
    <font>
      <u val="single"/>
      <sz val="13"/>
      <name val="Book Antiqua"/>
      <family val="1"/>
    </font>
    <font>
      <b/>
      <sz val="12"/>
      <name val="Arial"/>
      <family val="2"/>
    </font>
    <font>
      <b/>
      <sz val="12"/>
      <name val="Times New Roman"/>
      <family val="1"/>
    </font>
    <font>
      <sz val="11"/>
      <color indexed="8"/>
      <name val="Arial"/>
      <family val="2"/>
    </font>
    <font>
      <sz val="10"/>
      <name val="Times New Roman"/>
      <family val="1"/>
    </font>
    <font>
      <u val="single"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87" fontId="4" fillId="0" borderId="0" xfId="15" applyNumberFormat="1" applyFont="1" applyAlignment="1">
      <alignment horizontal="left"/>
    </xf>
    <xf numFmtId="187" fontId="4" fillId="0" borderId="0" xfId="15" applyNumberFormat="1" applyFont="1" applyBorder="1" applyAlignment="1">
      <alignment horizontal="left"/>
    </xf>
    <xf numFmtId="0" fontId="4" fillId="0" borderId="0" xfId="0" applyFont="1" applyAlignment="1">
      <alignment horizontal="centerContinuous"/>
    </xf>
    <xf numFmtId="187" fontId="4" fillId="0" borderId="0" xfId="15" applyNumberFormat="1" applyFont="1" applyAlignment="1">
      <alignment horizontal="centerContinuous"/>
    </xf>
    <xf numFmtId="187" fontId="4" fillId="0" borderId="0" xfId="15" applyNumberFormat="1" applyFont="1" applyBorder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87" fontId="4" fillId="0" borderId="0" xfId="15" applyNumberFormat="1" applyFont="1" applyAlignment="1">
      <alignment/>
    </xf>
    <xf numFmtId="187" fontId="4" fillId="0" borderId="0" xfId="15" applyNumberFormat="1" applyFont="1" applyBorder="1" applyAlignment="1">
      <alignment/>
    </xf>
    <xf numFmtId="200" fontId="3" fillId="0" borderId="1" xfId="15" applyNumberFormat="1" applyFont="1" applyBorder="1" applyAlignment="1">
      <alignment horizontal="center"/>
    </xf>
    <xf numFmtId="200" fontId="3" fillId="0" borderId="0" xfId="15" applyNumberFormat="1" applyFont="1" applyBorder="1" applyAlignment="1">
      <alignment horizontal="center"/>
    </xf>
    <xf numFmtId="194" fontId="3" fillId="0" borderId="0" xfId="15" applyNumberFormat="1" applyFont="1" applyBorder="1" applyAlignment="1">
      <alignment horizontal="center"/>
    </xf>
    <xf numFmtId="194" fontId="3" fillId="0" borderId="0" xfId="15" applyNumberFormat="1" applyFont="1" applyAlignment="1">
      <alignment/>
    </xf>
    <xf numFmtId="194" fontId="5" fillId="0" borderId="0" xfId="15" applyNumberFormat="1" applyFont="1" applyAlignment="1">
      <alignment/>
    </xf>
    <xf numFmtId="194" fontId="6" fillId="0" borderId="0" xfId="15" applyNumberFormat="1" applyFont="1" applyAlignment="1">
      <alignment/>
    </xf>
    <xf numFmtId="187" fontId="3" fillId="0" borderId="2" xfId="15" applyNumberFormat="1" applyFont="1" applyBorder="1" applyAlignment="1">
      <alignment horizontal="center"/>
    </xf>
    <xf numFmtId="187" fontId="3" fillId="0" borderId="0" xfId="15" applyNumberFormat="1" applyFont="1" applyAlignment="1">
      <alignment horizontal="center"/>
    </xf>
    <xf numFmtId="187" fontId="3" fillId="0" borderId="0" xfId="15" applyNumberFormat="1" applyFont="1" applyBorder="1" applyAlignment="1">
      <alignment horizontal="center"/>
    </xf>
    <xf numFmtId="187" fontId="4" fillId="0" borderId="2" xfId="15" applyNumberFormat="1" applyFont="1" applyBorder="1" applyAlignment="1">
      <alignment/>
    </xf>
    <xf numFmtId="187" fontId="5" fillId="0" borderId="0" xfId="15" applyNumberFormat="1" applyFont="1" applyAlignment="1">
      <alignment/>
    </xf>
    <xf numFmtId="187" fontId="4" fillId="0" borderId="3" xfId="15" applyNumberFormat="1" applyFont="1" applyBorder="1" applyAlignment="1">
      <alignment/>
    </xf>
    <xf numFmtId="187" fontId="5" fillId="0" borderId="4" xfId="15" applyNumberFormat="1" applyFont="1" applyBorder="1" applyAlignment="1">
      <alignment/>
    </xf>
    <xf numFmtId="187" fontId="5" fillId="0" borderId="5" xfId="15" applyNumberFormat="1" applyFont="1" applyBorder="1" applyAlignment="1">
      <alignment/>
    </xf>
    <xf numFmtId="187" fontId="4" fillId="0" borderId="6" xfId="15" applyNumberFormat="1" applyFont="1" applyBorder="1" applyAlignment="1">
      <alignment/>
    </xf>
    <xf numFmtId="187" fontId="5" fillId="0" borderId="7" xfId="15" applyNumberFormat="1" applyFont="1" applyBorder="1" applyAlignment="1">
      <alignment/>
    </xf>
    <xf numFmtId="37" fontId="4" fillId="0" borderId="0" xfId="0" applyNumberFormat="1" applyFont="1" applyAlignment="1">
      <alignment/>
    </xf>
    <xf numFmtId="187" fontId="4" fillId="0" borderId="8" xfId="15" applyNumberFormat="1" applyFont="1" applyBorder="1" applyAlignment="1">
      <alignment/>
    </xf>
    <xf numFmtId="187" fontId="4" fillId="0" borderId="5" xfId="15" applyNumberFormat="1" applyFont="1" applyBorder="1" applyAlignment="1">
      <alignment/>
    </xf>
    <xf numFmtId="187" fontId="5" fillId="0" borderId="0" xfId="15" applyNumberFormat="1" applyFont="1" applyBorder="1" applyAlignment="1">
      <alignment/>
    </xf>
    <xf numFmtId="0" fontId="4" fillId="0" borderId="0" xfId="0" applyFont="1" applyAlignment="1">
      <alignment/>
    </xf>
    <xf numFmtId="187" fontId="4" fillId="0" borderId="0" xfId="0" applyNumberFormat="1" applyFont="1" applyAlignment="1">
      <alignment/>
    </xf>
    <xf numFmtId="187" fontId="4" fillId="0" borderId="0" xfId="0" applyNumberFormat="1" applyFont="1" applyAlignment="1">
      <alignment/>
    </xf>
    <xf numFmtId="198" fontId="4" fillId="0" borderId="0" xfId="15" applyNumberFormat="1" applyFont="1" applyAlignment="1">
      <alignment/>
    </xf>
    <xf numFmtId="171" fontId="4" fillId="0" borderId="0" xfId="15" applyFont="1" applyAlignment="1">
      <alignment/>
    </xf>
    <xf numFmtId="171" fontId="4" fillId="0" borderId="0" xfId="0" applyNumberFormat="1" applyFont="1" applyAlignment="1">
      <alignment/>
    </xf>
    <xf numFmtId="0" fontId="3" fillId="0" borderId="0" xfId="0" applyFont="1" applyAlignment="1">
      <alignment/>
    </xf>
    <xf numFmtId="187" fontId="4" fillId="0" borderId="0" xfId="15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8" fillId="0" borderId="0" xfId="0" applyFont="1" applyBorder="1" applyAlignment="1">
      <alignment horizontal="centerContinuous"/>
    </xf>
    <xf numFmtId="187" fontId="8" fillId="0" borderId="0" xfId="15" applyNumberFormat="1" applyFont="1" applyAlignment="1">
      <alignment horizontal="centerContinuous"/>
    </xf>
    <xf numFmtId="187" fontId="8" fillId="0" borderId="0" xfId="15" applyNumberFormat="1" applyFont="1" applyBorder="1" applyAlignment="1">
      <alignment horizontal="centerContinuous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187" fontId="8" fillId="0" borderId="0" xfId="15" applyNumberFormat="1" applyFont="1" applyBorder="1" applyAlignment="1">
      <alignment horizontal="center"/>
    </xf>
    <xf numFmtId="0" fontId="13" fillId="0" borderId="0" xfId="0" applyNumberFormat="1" applyFont="1" applyBorder="1" applyAlignment="1">
      <alignment/>
    </xf>
    <xf numFmtId="0" fontId="7" fillId="0" borderId="2" xfId="0" applyFont="1" applyBorder="1" applyAlignment="1">
      <alignment horizontal="center"/>
    </xf>
    <xf numFmtId="187" fontId="7" fillId="0" borderId="0" xfId="15" applyNumberFormat="1" applyFont="1" applyBorder="1" applyAlignment="1">
      <alignment horizontal="center"/>
    </xf>
    <xf numFmtId="187" fontId="7" fillId="0" borderId="2" xfId="15" applyNumberFormat="1" applyFont="1" applyBorder="1" applyAlignment="1">
      <alignment horizontal="center"/>
    </xf>
    <xf numFmtId="0" fontId="11" fillId="0" borderId="2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2" xfId="0" applyFont="1" applyBorder="1" applyAlignment="1">
      <alignment/>
    </xf>
    <xf numFmtId="187" fontId="8" fillId="0" borderId="9" xfId="15" applyNumberFormat="1" applyFont="1" applyBorder="1" applyAlignment="1">
      <alignment horizontal="right"/>
    </xf>
    <xf numFmtId="187" fontId="10" fillId="0" borderId="0" xfId="15" applyNumberFormat="1" applyFont="1" applyBorder="1" applyAlignment="1">
      <alignment horizontal="right"/>
    </xf>
    <xf numFmtId="187" fontId="14" fillId="0" borderId="9" xfId="15" applyNumberFormat="1" applyFont="1" applyBorder="1" applyAlignment="1">
      <alignment horizontal="right"/>
    </xf>
    <xf numFmtId="187" fontId="10" fillId="0" borderId="2" xfId="15" applyNumberFormat="1" applyFont="1" applyBorder="1" applyAlignment="1">
      <alignment horizontal="right"/>
    </xf>
    <xf numFmtId="187" fontId="14" fillId="0" borderId="2" xfId="15" applyNumberFormat="1" applyFont="1" applyBorder="1" applyAlignment="1">
      <alignment horizontal="right"/>
    </xf>
    <xf numFmtId="187" fontId="14" fillId="0" borderId="8" xfId="15" applyNumberFormat="1" applyFont="1" applyBorder="1" applyAlignment="1">
      <alignment horizontal="right"/>
    </xf>
    <xf numFmtId="187" fontId="14" fillId="0" borderId="0" xfId="15" applyNumberFormat="1" applyFont="1" applyBorder="1" applyAlignment="1">
      <alignment horizontal="right"/>
    </xf>
    <xf numFmtId="187" fontId="14" fillId="0" borderId="6" xfId="15" applyNumberFormat="1" applyFont="1" applyBorder="1" applyAlignment="1">
      <alignment horizontal="right"/>
    </xf>
    <xf numFmtId="187" fontId="8" fillId="0" borderId="0" xfId="0" applyNumberFormat="1" applyFont="1" applyAlignment="1">
      <alignment/>
    </xf>
    <xf numFmtId="171" fontId="10" fillId="0" borderId="2" xfId="15" applyFont="1" applyBorder="1" applyAlignment="1">
      <alignment horizontal="right"/>
    </xf>
    <xf numFmtId="171" fontId="10" fillId="0" borderId="0" xfId="15" applyFont="1" applyBorder="1" applyAlignment="1">
      <alignment horizontal="right"/>
    </xf>
    <xf numFmtId="171" fontId="8" fillId="0" borderId="9" xfId="15" applyFont="1" applyBorder="1" applyAlignment="1">
      <alignment horizontal="right"/>
    </xf>
    <xf numFmtId="171" fontId="14" fillId="0" borderId="0" xfId="15" applyFont="1" applyBorder="1" applyAlignment="1">
      <alignment horizontal="right"/>
    </xf>
    <xf numFmtId="187" fontId="10" fillId="0" borderId="8" xfId="15" applyNumberFormat="1" applyFont="1" applyBorder="1" applyAlignment="1">
      <alignment/>
    </xf>
    <xf numFmtId="0" fontId="1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171" fontId="4" fillId="0" borderId="0" xfId="15" applyFont="1" applyAlignment="1">
      <alignment horizontal="left"/>
    </xf>
    <xf numFmtId="187" fontId="7" fillId="2" borderId="8" xfId="15" applyNumberFormat="1" applyFont="1" applyFill="1" applyBorder="1" applyAlignment="1">
      <alignment horizontal="center" wrapText="1"/>
    </xf>
    <xf numFmtId="15" fontId="12" fillId="2" borderId="8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169" fontId="3" fillId="0" borderId="0" xfId="0" applyNumberFormat="1" applyFont="1" applyBorder="1" applyAlignment="1">
      <alignment horizontal="right"/>
    </xf>
    <xf numFmtId="169" fontId="4" fillId="0" borderId="0" xfId="0" applyNumberFormat="1" applyFont="1" applyBorder="1" applyAlignment="1">
      <alignment horizontal="right"/>
    </xf>
    <xf numFmtId="187" fontId="4" fillId="0" borderId="0" xfId="15" applyNumberFormat="1" applyFont="1" applyBorder="1" applyAlignment="1">
      <alignment horizontal="right"/>
    </xf>
    <xf numFmtId="169" fontId="3" fillId="2" borderId="3" xfId="0" applyNumberFormat="1" applyFont="1" applyFill="1" applyBorder="1" applyAlignment="1">
      <alignment horizontal="center" wrapText="1"/>
    </xf>
    <xf numFmtId="169" fontId="3" fillId="0" borderId="0" xfId="0" applyNumberFormat="1" applyFont="1" applyBorder="1" applyAlignment="1">
      <alignment horizontal="center" wrapText="1"/>
    </xf>
    <xf numFmtId="169" fontId="3" fillId="2" borderId="3" xfId="0" applyNumberFormat="1" applyFont="1" applyFill="1" applyBorder="1" applyAlignment="1">
      <alignment horizontal="center"/>
    </xf>
    <xf numFmtId="169" fontId="3" fillId="0" borderId="2" xfId="0" applyNumberFormat="1" applyFont="1" applyBorder="1" applyAlignment="1">
      <alignment horizontal="right"/>
    </xf>
    <xf numFmtId="169" fontId="4" fillId="0" borderId="2" xfId="0" applyNumberFormat="1" applyFont="1" applyBorder="1" applyAlignment="1">
      <alignment horizontal="right"/>
    </xf>
    <xf numFmtId="187" fontId="4" fillId="0" borderId="2" xfId="15" applyNumberFormat="1" applyFont="1" applyBorder="1" applyAlignment="1">
      <alignment horizontal="right"/>
    </xf>
    <xf numFmtId="187" fontId="4" fillId="0" borderId="10" xfId="15" applyNumberFormat="1" applyFont="1" applyBorder="1" applyAlignment="1">
      <alignment horizontal="right"/>
    </xf>
    <xf numFmtId="0" fontId="4" fillId="0" borderId="2" xfId="0" applyFont="1" applyBorder="1" applyAlignment="1">
      <alignment/>
    </xf>
    <xf numFmtId="187" fontId="4" fillId="0" borderId="8" xfId="15" applyNumberFormat="1" applyFont="1" applyBorder="1" applyAlignment="1">
      <alignment horizontal="right"/>
    </xf>
    <xf numFmtId="187" fontId="4" fillId="0" borderId="2" xfId="15" applyNumberFormat="1" applyFont="1" applyBorder="1" applyAlignment="1" quotePrefix="1">
      <alignment horizontal="right"/>
    </xf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187" fontId="4" fillId="0" borderId="5" xfId="15" applyNumberFormat="1" applyFont="1" applyBorder="1" applyAlignment="1">
      <alignment horizontal="right"/>
    </xf>
    <xf numFmtId="0" fontId="18" fillId="0" borderId="0" xfId="0" applyFont="1" applyAlignment="1">
      <alignment horizontal="left"/>
    </xf>
    <xf numFmtId="0" fontId="10" fillId="0" borderId="11" xfId="0" applyFont="1" applyBorder="1" applyAlignment="1">
      <alignment/>
    </xf>
    <xf numFmtId="0" fontId="11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vertical="top"/>
    </xf>
    <xf numFmtId="0" fontId="14" fillId="0" borderId="11" xfId="0" applyFont="1" applyBorder="1" applyAlignment="1">
      <alignment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1" xfId="0" applyFont="1" applyBorder="1" applyAlignment="1">
      <alignment/>
    </xf>
    <xf numFmtId="0" fontId="13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10" fillId="0" borderId="13" xfId="0" applyFont="1" applyBorder="1" applyAlignment="1">
      <alignment/>
    </xf>
    <xf numFmtId="0" fontId="10" fillId="0" borderId="5" xfId="0" applyFont="1" applyBorder="1" applyAlignment="1">
      <alignment vertical="top" wrapText="1"/>
    </xf>
    <xf numFmtId="187" fontId="10" fillId="0" borderId="5" xfId="15" applyNumberFormat="1" applyFont="1" applyBorder="1" applyAlignment="1">
      <alignment/>
    </xf>
    <xf numFmtId="0" fontId="17" fillId="2" borderId="0" xfId="0" applyFont="1" applyFill="1" applyBorder="1" applyAlignment="1">
      <alignment/>
    </xf>
    <xf numFmtId="0" fontId="17" fillId="2" borderId="14" xfId="0" applyFont="1" applyFill="1" applyBorder="1" applyAlignment="1">
      <alignment/>
    </xf>
    <xf numFmtId="0" fontId="3" fillId="0" borderId="1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5" xfId="0" applyFont="1" applyBorder="1" applyAlignment="1">
      <alignment/>
    </xf>
    <xf numFmtId="187" fontId="7" fillId="2" borderId="8" xfId="15" applyNumberFormat="1" applyFont="1" applyFill="1" applyBorder="1" applyAlignment="1" quotePrefix="1">
      <alignment horizontal="center" wrapText="1"/>
    </xf>
    <xf numFmtId="0" fontId="17" fillId="0" borderId="15" xfId="0" applyFont="1" applyFill="1" applyBorder="1" applyAlignment="1">
      <alignment vertical="center" wrapText="1"/>
    </xf>
    <xf numFmtId="0" fontId="17" fillId="0" borderId="16" xfId="0" applyFont="1" applyFill="1" applyBorder="1" applyAlignment="1">
      <alignment vertical="center" wrapText="1"/>
    </xf>
    <xf numFmtId="171" fontId="4" fillId="0" borderId="2" xfId="15" applyNumberFormat="1" applyFont="1" applyBorder="1" applyAlignment="1">
      <alignment/>
    </xf>
    <xf numFmtId="187" fontId="4" fillId="0" borderId="17" xfId="15" applyNumberFormat="1" applyFont="1" applyBorder="1" applyAlignment="1">
      <alignment/>
    </xf>
    <xf numFmtId="0" fontId="3" fillId="2" borderId="1" xfId="15" applyNumberFormat="1" applyFont="1" applyFill="1" applyBorder="1" applyAlignment="1">
      <alignment horizontal="center"/>
    </xf>
    <xf numFmtId="0" fontId="19" fillId="0" borderId="11" xfId="0" applyFont="1" applyBorder="1" applyAlignment="1">
      <alignment/>
    </xf>
    <xf numFmtId="15" fontId="6" fillId="2" borderId="2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19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11" xfId="0" applyFont="1" applyBorder="1" applyAlignment="1">
      <alignment/>
    </xf>
    <xf numFmtId="187" fontId="4" fillId="0" borderId="2" xfId="15" applyNumberFormat="1" applyFont="1" applyBorder="1" applyAlignment="1">
      <alignment/>
    </xf>
    <xf numFmtId="187" fontId="5" fillId="0" borderId="2" xfId="15" applyNumberFormat="1" applyFont="1" applyBorder="1" applyAlignment="1">
      <alignment/>
    </xf>
    <xf numFmtId="187" fontId="4" fillId="0" borderId="0" xfId="0" applyNumberFormat="1" applyFont="1" applyBorder="1" applyAlignment="1">
      <alignment/>
    </xf>
    <xf numFmtId="187" fontId="5" fillId="0" borderId="8" xfId="15" applyNumberFormat="1" applyFont="1" applyBorder="1" applyAlignment="1">
      <alignment/>
    </xf>
    <xf numFmtId="187" fontId="5" fillId="0" borderId="2" xfId="15" applyNumberFormat="1" applyFont="1" applyBorder="1" applyAlignment="1">
      <alignment/>
    </xf>
    <xf numFmtId="187" fontId="5" fillId="0" borderId="2" xfId="15" applyNumberFormat="1" applyFont="1" applyBorder="1" applyAlignment="1">
      <alignment wrapText="1"/>
    </xf>
    <xf numFmtId="187" fontId="5" fillId="0" borderId="8" xfId="15" applyNumberFormat="1" applyFont="1" applyBorder="1" applyAlignment="1">
      <alignment/>
    </xf>
    <xf numFmtId="37" fontId="5" fillId="0" borderId="6" xfId="0" applyNumberFormat="1" applyFont="1" applyBorder="1" applyAlignment="1">
      <alignment wrapText="1"/>
    </xf>
    <xf numFmtId="187" fontId="5" fillId="0" borderId="6" xfId="15" applyNumberFormat="1" applyFont="1" applyBorder="1" applyAlignment="1">
      <alignment wrapText="1"/>
    </xf>
    <xf numFmtId="187" fontId="5" fillId="0" borderId="10" xfId="15" applyNumberFormat="1" applyFont="1" applyBorder="1" applyAlignment="1">
      <alignment/>
    </xf>
    <xf numFmtId="187" fontId="5" fillId="0" borderId="10" xfId="15" applyNumberFormat="1" applyFont="1" applyBorder="1" applyAlignment="1">
      <alignment wrapText="1"/>
    </xf>
    <xf numFmtId="187" fontId="19" fillId="0" borderId="8" xfId="15" applyNumberFormat="1" applyFont="1" applyBorder="1" applyAlignment="1">
      <alignment/>
    </xf>
    <xf numFmtId="0" fontId="5" fillId="0" borderId="8" xfId="0" applyFont="1" applyBorder="1" applyAlignment="1">
      <alignment wrapText="1"/>
    </xf>
    <xf numFmtId="0" fontId="19" fillId="0" borderId="13" xfId="0" applyFont="1" applyBorder="1" applyAlignment="1">
      <alignment/>
    </xf>
    <xf numFmtId="187" fontId="19" fillId="0" borderId="5" xfId="15" applyNumberFormat="1" applyFont="1" applyBorder="1" applyAlignment="1">
      <alignment/>
    </xf>
    <xf numFmtId="0" fontId="19" fillId="0" borderId="5" xfId="0" applyFont="1" applyBorder="1" applyAlignment="1">
      <alignment/>
    </xf>
    <xf numFmtId="0" fontId="5" fillId="0" borderId="18" xfId="0" applyFont="1" applyBorder="1" applyAlignment="1">
      <alignment wrapText="1"/>
    </xf>
    <xf numFmtId="187" fontId="0" fillId="0" borderId="0" xfId="15" applyNumberFormat="1" applyAlignment="1">
      <alignment horizontal="centerContinuous"/>
    </xf>
    <xf numFmtId="0" fontId="0" fillId="0" borderId="0" xfId="0" applyAlignment="1">
      <alignment horizontal="centerContinuous"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187" fontId="0" fillId="0" borderId="0" xfId="15" applyNumberFormat="1" applyAlignment="1">
      <alignment/>
    </xf>
    <xf numFmtId="0" fontId="0" fillId="0" borderId="0" xfId="0" applyFont="1" applyAlignment="1">
      <alignment/>
    </xf>
    <xf numFmtId="0" fontId="17" fillId="2" borderId="19" xfId="0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 wrapText="1"/>
    </xf>
    <xf numFmtId="0" fontId="17" fillId="2" borderId="2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7" fillId="2" borderId="22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3" fillId="2" borderId="2" xfId="15" applyNumberFormat="1" applyFont="1" applyFill="1" applyBorder="1" applyAlignment="1">
      <alignment horizontal="center" vertical="center" wrapText="1"/>
    </xf>
    <xf numFmtId="0" fontId="17" fillId="2" borderId="22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7" fillId="2" borderId="23" xfId="0" applyFont="1" applyFill="1" applyBorder="1" applyAlignment="1">
      <alignment horizontal="center"/>
    </xf>
    <xf numFmtId="0" fontId="4" fillId="0" borderId="0" xfId="0" applyFont="1" applyAlignment="1">
      <alignment horizontal="justify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0</xdr:rowOff>
    </xdr:from>
    <xdr:to>
      <xdr:col>6</xdr:col>
      <xdr:colOff>485775</xdr:colOff>
      <xdr:row>0</xdr:row>
      <xdr:rowOff>828675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30047" b="44299"/>
        <a:stretch>
          <a:fillRect/>
        </a:stretch>
      </xdr:blipFill>
      <xdr:spPr>
        <a:xfrm>
          <a:off x="3067050" y="0"/>
          <a:ext cx="44672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3514725</xdr:colOff>
      <xdr:row>0</xdr:row>
      <xdr:rowOff>0</xdr:rowOff>
    </xdr:from>
    <xdr:to>
      <xdr:col>5</xdr:col>
      <xdr:colOff>676275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30047" b="44299"/>
        <a:stretch>
          <a:fillRect/>
        </a:stretch>
      </xdr:blipFill>
      <xdr:spPr>
        <a:xfrm>
          <a:off x="3514725" y="0"/>
          <a:ext cx="3686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1704975</xdr:colOff>
      <xdr:row>0</xdr:row>
      <xdr:rowOff>0</xdr:rowOff>
    </xdr:from>
    <xdr:to>
      <xdr:col>4</xdr:col>
      <xdr:colOff>104775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30047" b="44299"/>
        <a:stretch>
          <a:fillRect/>
        </a:stretch>
      </xdr:blipFill>
      <xdr:spPr>
        <a:xfrm>
          <a:off x="1704975" y="0"/>
          <a:ext cx="3400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1295400</xdr:colOff>
      <xdr:row>0</xdr:row>
      <xdr:rowOff>0</xdr:rowOff>
    </xdr:from>
    <xdr:to>
      <xdr:col>3</xdr:col>
      <xdr:colOff>295275</xdr:colOff>
      <xdr:row>0</xdr:row>
      <xdr:rowOff>771525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30047" b="44299"/>
        <a:stretch>
          <a:fillRect/>
        </a:stretch>
      </xdr:blipFill>
      <xdr:spPr>
        <a:xfrm>
          <a:off x="1295400" y="0"/>
          <a:ext cx="3781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LSE-Mar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user\My%20Documents\2004%201st%20Qtr%20Report\TTB%201st%20Qtr%20-%20revised%20form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 Presentation"/>
      <sheetName val="chg Presentation"/>
      <sheetName val="Cashflows"/>
      <sheetName val="BS"/>
      <sheetName val="Consol adj acq"/>
      <sheetName val="Inter Co"/>
      <sheetName val="Sheet2"/>
      <sheetName val="Late Adj B4 Audit Comm"/>
      <sheetName val="Details BS"/>
      <sheetName val="HP and term loan"/>
      <sheetName val="IS Presentation"/>
      <sheetName val="IS cum 12 MNTH"/>
      <sheetName val="Detail IS"/>
      <sheetName val="Detail IS 4th Qtr"/>
      <sheetName val="IS cum 9 mth"/>
      <sheetName val="IS cum 9 mth (2)"/>
      <sheetName val="IS 3rd Q"/>
      <sheetName val="Segmental rep"/>
      <sheetName val="CF Presentation"/>
      <sheetName val="Consol adj disp"/>
      <sheetName val="Equity workings"/>
      <sheetName val="28m"/>
      <sheetName val="pre acq RE"/>
      <sheetName val="Sheet1"/>
      <sheetName val="PRSB loss"/>
      <sheetName val="AND profit"/>
      <sheetName val="PHC profit"/>
      <sheetName val="Sheet 1"/>
      <sheetName val="Sheet 2"/>
      <sheetName val="Sheet3"/>
      <sheetName val="Outstanding"/>
      <sheetName val="BS Presentation (2)"/>
      <sheetName val="IS Presentation (2)"/>
    </sheetNames>
    <sheetDataSet>
      <sheetData sheetId="0">
        <row r="45">
          <cell r="D45">
            <v>499341.36588747404</v>
          </cell>
        </row>
      </sheetData>
      <sheetData sheetId="3">
        <row r="40">
          <cell r="R40">
            <v>140992846.80220002</v>
          </cell>
        </row>
        <row r="48">
          <cell r="R48">
            <v>1601742.62</v>
          </cell>
        </row>
        <row r="52">
          <cell r="R52">
            <v>0</v>
          </cell>
        </row>
        <row r="55">
          <cell r="R55">
            <v>334863572</v>
          </cell>
        </row>
        <row r="58">
          <cell r="R58">
            <v>528126800</v>
          </cell>
        </row>
        <row r="62">
          <cell r="R62">
            <v>-363649006.11252594</v>
          </cell>
        </row>
        <row r="88">
          <cell r="R88">
            <v>370074.71</v>
          </cell>
        </row>
        <row r="90">
          <cell r="R90">
            <v>0</v>
          </cell>
        </row>
      </sheetData>
      <sheetData sheetId="10">
        <row r="9">
          <cell r="C9" t="str">
            <v>RM' 000</v>
          </cell>
          <cell r="E9" t="str">
            <v>RM' 000</v>
          </cell>
        </row>
        <row r="36">
          <cell r="G36">
            <v>9456.28319747409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PL"/>
      <sheetName val="CofEq"/>
      <sheetName val="Sheet6"/>
      <sheetName val="Sheet5"/>
      <sheetName val="CF"/>
    </sheetNames>
    <sheetDataSet>
      <sheetData sheetId="3">
        <row r="49">
          <cell r="D49">
            <v>-0.10753025878182156</v>
          </cell>
          <cell r="F49">
            <v>-1.14</v>
          </cell>
        </row>
        <row r="121">
          <cell r="F121">
            <v>3751.737</v>
          </cell>
        </row>
        <row r="142">
          <cell r="F142">
            <v>51775.622</v>
          </cell>
          <cell r="I142">
            <v>53293.926</v>
          </cell>
        </row>
        <row r="143">
          <cell r="F143">
            <v>9862.964</v>
          </cell>
          <cell r="I143">
            <v>8848.282</v>
          </cell>
        </row>
        <row r="144">
          <cell r="F144">
            <v>89.336</v>
          </cell>
          <cell r="I144">
            <v>7095.193</v>
          </cell>
        </row>
        <row r="145">
          <cell r="F145">
            <v>73.158</v>
          </cell>
          <cell r="I145">
            <v>671.367</v>
          </cell>
        </row>
        <row r="153">
          <cell r="I153">
            <v>528126.8</v>
          </cell>
        </row>
        <row r="154">
          <cell r="I154">
            <v>-363428.532</v>
          </cell>
        </row>
        <row r="157">
          <cell r="I157">
            <v>141722.619</v>
          </cell>
        </row>
        <row r="159">
          <cell r="F159">
            <v>8253</v>
          </cell>
          <cell r="I159">
            <v>349.125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zoomScale="60" zoomScaleNormal="60" workbookViewId="0" topLeftCell="A19">
      <selection activeCell="M26" sqref="M26"/>
    </sheetView>
  </sheetViews>
  <sheetFormatPr defaultColWidth="9.140625" defaultRowHeight="12.75"/>
  <cols>
    <col min="1" max="1" width="43.140625" style="48" customWidth="1"/>
    <col min="2" max="2" width="5.7109375" style="48" customWidth="1"/>
    <col min="3" max="3" width="24.57421875" style="48" customWidth="1"/>
    <col min="4" max="4" width="4.28125" style="49" customWidth="1"/>
    <col min="5" max="5" width="24.421875" style="48" customWidth="1"/>
    <col min="6" max="6" width="3.57421875" style="49" customWidth="1"/>
    <col min="7" max="7" width="20.57421875" style="48" customWidth="1"/>
    <col min="8" max="8" width="3.140625" style="49" customWidth="1"/>
    <col min="9" max="9" width="20.57421875" style="48" customWidth="1"/>
    <col min="10" max="10" width="11.00390625" style="48" bestFit="1" customWidth="1"/>
    <col min="11" max="11" width="30.7109375" style="48" customWidth="1"/>
    <col min="12" max="16384" width="9.140625" style="48" customWidth="1"/>
  </cols>
  <sheetData>
    <row r="1" spans="1:8" s="46" customFormat="1" ht="69" customHeight="1">
      <c r="A1" s="40"/>
      <c r="B1" s="41"/>
      <c r="C1" s="41"/>
      <c r="D1" s="42"/>
      <c r="E1" s="43"/>
      <c r="F1" s="44"/>
      <c r="G1" s="43"/>
      <c r="H1" s="45"/>
    </row>
    <row r="2" spans="1:9" s="46" customFormat="1" ht="16.5">
      <c r="A2" s="167" t="s">
        <v>0</v>
      </c>
      <c r="B2" s="167"/>
      <c r="C2" s="167"/>
      <c r="D2" s="167"/>
      <c r="E2" s="167"/>
      <c r="F2" s="167"/>
      <c r="G2" s="167"/>
      <c r="H2" s="167"/>
      <c r="I2" s="167"/>
    </row>
    <row r="3" spans="1:9" s="46" customFormat="1" ht="16.5">
      <c r="A3" s="167" t="s">
        <v>1</v>
      </c>
      <c r="B3" s="167"/>
      <c r="C3" s="167"/>
      <c r="D3" s="167"/>
      <c r="E3" s="167"/>
      <c r="F3" s="167"/>
      <c r="G3" s="167"/>
      <c r="H3" s="167"/>
      <c r="I3" s="167"/>
    </row>
    <row r="4" spans="1:8" s="46" customFormat="1" ht="16.5">
      <c r="A4" s="47"/>
      <c r="B4" s="41"/>
      <c r="C4" s="41"/>
      <c r="D4" s="42"/>
      <c r="E4" s="43"/>
      <c r="F4" s="44"/>
      <c r="G4" s="43"/>
      <c r="H4" s="45"/>
    </row>
    <row r="5" spans="1:9" ht="16.5" customHeight="1">
      <c r="A5" s="161" t="s">
        <v>68</v>
      </c>
      <c r="B5" s="162"/>
      <c r="C5" s="162"/>
      <c r="D5" s="162"/>
      <c r="E5" s="162"/>
      <c r="F5" s="162"/>
      <c r="G5" s="162"/>
      <c r="H5" s="162"/>
      <c r="I5" s="163"/>
    </row>
    <row r="6" spans="1:9" s="50" customFormat="1" ht="16.5">
      <c r="A6" s="164"/>
      <c r="B6" s="165"/>
      <c r="C6" s="165"/>
      <c r="D6" s="165"/>
      <c r="E6" s="165"/>
      <c r="F6" s="165"/>
      <c r="G6" s="165"/>
      <c r="H6" s="165"/>
      <c r="I6" s="166"/>
    </row>
    <row r="7" spans="1:9" s="50" customFormat="1" ht="17.25">
      <c r="A7" s="101"/>
      <c r="B7" s="102"/>
      <c r="C7" s="126" t="s">
        <v>73</v>
      </c>
      <c r="D7" s="51"/>
      <c r="E7" s="126" t="s">
        <v>74</v>
      </c>
      <c r="F7" s="51"/>
      <c r="G7" s="126" t="s">
        <v>73</v>
      </c>
      <c r="H7" s="52"/>
      <c r="I7" s="126" t="s">
        <v>74</v>
      </c>
    </row>
    <row r="8" spans="1:9" s="50" customFormat="1" ht="51.75">
      <c r="A8" s="101"/>
      <c r="B8" s="102"/>
      <c r="C8" s="78" t="s">
        <v>75</v>
      </c>
      <c r="D8" s="51"/>
      <c r="E8" s="78" t="s">
        <v>64</v>
      </c>
      <c r="F8" s="51"/>
      <c r="G8" s="79" t="str">
        <f>I8</f>
        <v>3 months cumulative to date</v>
      </c>
      <c r="H8" s="52"/>
      <c r="I8" s="79" t="s">
        <v>65</v>
      </c>
    </row>
    <row r="9" spans="1:9" s="50" customFormat="1" ht="16.5">
      <c r="A9" s="101"/>
      <c r="B9" s="103"/>
      <c r="C9" s="53" t="s">
        <v>47</v>
      </c>
      <c r="D9" s="54"/>
      <c r="E9" s="55" t="str">
        <f>C9</f>
        <v>RM' 000</v>
      </c>
      <c r="F9" s="54"/>
      <c r="G9" s="55" t="str">
        <f>E9</f>
        <v>RM' 000</v>
      </c>
      <c r="H9" s="54"/>
      <c r="I9" s="55" t="str">
        <f>G9</f>
        <v>RM' 000</v>
      </c>
    </row>
    <row r="10" spans="1:9" ht="16.5">
      <c r="A10" s="104"/>
      <c r="B10" s="105"/>
      <c r="C10" s="56"/>
      <c r="D10" s="57"/>
      <c r="E10" s="56"/>
      <c r="F10" s="57"/>
      <c r="G10" s="56"/>
      <c r="H10" s="58"/>
      <c r="I10" s="56"/>
    </row>
    <row r="11" spans="1:9" ht="16.5">
      <c r="A11" s="104"/>
      <c r="B11" s="105"/>
      <c r="C11" s="59"/>
      <c r="D11" s="58"/>
      <c r="E11" s="59"/>
      <c r="F11" s="58"/>
      <c r="G11" s="59"/>
      <c r="H11" s="58"/>
      <c r="I11" s="59"/>
    </row>
    <row r="12" spans="1:9" ht="17.25" thickBot="1">
      <c r="A12" s="104" t="s">
        <v>48</v>
      </c>
      <c r="B12" s="106"/>
      <c r="C12" s="60">
        <f>17187578/1000</f>
        <v>17187.578</v>
      </c>
      <c r="D12" s="61"/>
      <c r="E12" s="62">
        <v>7839</v>
      </c>
      <c r="F12" s="61"/>
      <c r="G12" s="60">
        <f>C12</f>
        <v>17187.578</v>
      </c>
      <c r="H12" s="61"/>
      <c r="I12" s="62">
        <f>E12</f>
        <v>7839</v>
      </c>
    </row>
    <row r="13" spans="1:9" ht="17.25" thickTop="1">
      <c r="A13" s="107"/>
      <c r="B13" s="105"/>
      <c r="C13" s="63"/>
      <c r="D13" s="61"/>
      <c r="E13" s="63"/>
      <c r="F13" s="61"/>
      <c r="G13" s="63"/>
      <c r="H13" s="61"/>
      <c r="I13" s="63"/>
    </row>
    <row r="14" spans="1:9" ht="17.25" thickBot="1">
      <c r="A14" s="104" t="s">
        <v>49</v>
      </c>
      <c r="B14" s="106"/>
      <c r="C14" s="62">
        <v>7.586</v>
      </c>
      <c r="D14" s="61"/>
      <c r="E14" s="62">
        <v>16</v>
      </c>
      <c r="F14" s="61"/>
      <c r="G14" s="62">
        <f>C14</f>
        <v>7.586</v>
      </c>
      <c r="H14" s="61"/>
      <c r="I14" s="62">
        <v>16</v>
      </c>
    </row>
    <row r="15" spans="1:9" ht="17.25" thickTop="1">
      <c r="A15" s="107"/>
      <c r="B15" s="105"/>
      <c r="C15" s="63"/>
      <c r="D15" s="61"/>
      <c r="E15" s="63"/>
      <c r="F15" s="61"/>
      <c r="G15" s="63"/>
      <c r="H15" s="61"/>
      <c r="I15" s="63"/>
    </row>
    <row r="16" spans="1:9" ht="16.5">
      <c r="A16" s="104" t="s">
        <v>50</v>
      </c>
      <c r="B16" s="105"/>
      <c r="C16" s="64">
        <v>-334</v>
      </c>
      <c r="D16" s="61"/>
      <c r="E16" s="64">
        <v>-1779</v>
      </c>
      <c r="F16" s="61"/>
      <c r="G16" s="64">
        <f>C16</f>
        <v>-334</v>
      </c>
      <c r="H16" s="61"/>
      <c r="I16" s="64">
        <f>E16</f>
        <v>-1779</v>
      </c>
    </row>
    <row r="17" spans="1:9" ht="17.25">
      <c r="A17" s="104"/>
      <c r="B17" s="108"/>
      <c r="C17" s="65"/>
      <c r="D17" s="61"/>
      <c r="E17" s="65"/>
      <c r="F17" s="61"/>
      <c r="G17" s="65"/>
      <c r="H17" s="61"/>
      <c r="I17" s="65"/>
    </row>
    <row r="18" spans="1:9" ht="16.5">
      <c r="A18" s="104" t="s">
        <v>51</v>
      </c>
      <c r="B18" s="109"/>
      <c r="C18" s="64">
        <f>SUM(C16:C17)</f>
        <v>-334</v>
      </c>
      <c r="D18" s="66"/>
      <c r="E18" s="64">
        <f>SUM(E16:E17)</f>
        <v>-1779</v>
      </c>
      <c r="F18" s="66"/>
      <c r="G18" s="64">
        <f>C18</f>
        <v>-334</v>
      </c>
      <c r="H18" s="66"/>
      <c r="I18" s="64">
        <f>SUM(I16:I17)</f>
        <v>-1779</v>
      </c>
    </row>
    <row r="19" spans="1:9" ht="16.5">
      <c r="A19" s="104"/>
      <c r="B19" s="109"/>
      <c r="C19" s="64"/>
      <c r="D19" s="66"/>
      <c r="E19" s="64"/>
      <c r="F19" s="66"/>
      <c r="G19" s="64"/>
      <c r="H19" s="66"/>
      <c r="I19" s="64"/>
    </row>
    <row r="20" spans="1:9" ht="16.5">
      <c r="A20" s="104" t="s">
        <v>52</v>
      </c>
      <c r="B20" s="105"/>
      <c r="C20" s="64">
        <v>-231</v>
      </c>
      <c r="D20" s="61"/>
      <c r="E20" s="64">
        <v>-644</v>
      </c>
      <c r="F20" s="61"/>
      <c r="G20" s="64">
        <f>C20</f>
        <v>-231</v>
      </c>
      <c r="H20" s="61"/>
      <c r="I20" s="64">
        <f>E20</f>
        <v>-644</v>
      </c>
    </row>
    <row r="21" spans="1:9" ht="16.5">
      <c r="A21" s="104"/>
      <c r="B21" s="105"/>
      <c r="C21" s="64"/>
      <c r="D21" s="61"/>
      <c r="E21" s="64"/>
      <c r="F21" s="61"/>
      <c r="G21" s="64"/>
      <c r="H21" s="61"/>
      <c r="I21" s="64"/>
    </row>
    <row r="22" spans="1:9" ht="16.5">
      <c r="A22" s="104" t="s">
        <v>53</v>
      </c>
      <c r="B22" s="105"/>
      <c r="C22" s="64">
        <v>0</v>
      </c>
      <c r="D22" s="61"/>
      <c r="E22" s="64">
        <v>0</v>
      </c>
      <c r="F22" s="66"/>
      <c r="G22" s="64">
        <f>C22</f>
        <v>0</v>
      </c>
      <c r="H22" s="61"/>
      <c r="I22" s="64">
        <v>0</v>
      </c>
    </row>
    <row r="23" spans="1:9" ht="16.5">
      <c r="A23" s="104"/>
      <c r="B23" s="109"/>
      <c r="C23" s="65"/>
      <c r="D23" s="61"/>
      <c r="E23" s="65"/>
      <c r="F23" s="66"/>
      <c r="G23" s="65"/>
      <c r="H23" s="61"/>
      <c r="I23" s="65"/>
    </row>
    <row r="24" spans="1:9" ht="16.5">
      <c r="A24" s="104" t="s">
        <v>54</v>
      </c>
      <c r="B24" s="105"/>
      <c r="C24" s="64">
        <f>SUM(C18:C22)</f>
        <v>-565</v>
      </c>
      <c r="D24" s="66"/>
      <c r="E24" s="64">
        <f>SUM(E18:E22)</f>
        <v>-2423</v>
      </c>
      <c r="F24" s="66"/>
      <c r="G24" s="64">
        <f>SUM(G18:G22)</f>
        <v>-565</v>
      </c>
      <c r="H24" s="66"/>
      <c r="I24" s="64">
        <f>SUM(I18:I22)</f>
        <v>-2423</v>
      </c>
    </row>
    <row r="25" spans="1:9" ht="16.5">
      <c r="A25" s="104"/>
      <c r="B25" s="105"/>
      <c r="C25" s="64"/>
      <c r="D25" s="66"/>
      <c r="E25" s="64"/>
      <c r="F25" s="66"/>
      <c r="G25" s="64"/>
      <c r="H25" s="66"/>
      <c r="I25" s="64"/>
    </row>
    <row r="26" spans="1:9" ht="16.5">
      <c r="A26" s="104" t="s">
        <v>19</v>
      </c>
      <c r="B26" s="109"/>
      <c r="C26" s="64">
        <v>-155</v>
      </c>
      <c r="D26" s="61"/>
      <c r="E26" s="64">
        <v>-110</v>
      </c>
      <c r="F26" s="66"/>
      <c r="G26" s="64">
        <f>C26</f>
        <v>-155</v>
      </c>
      <c r="H26" s="61"/>
      <c r="I26" s="64">
        <f>E26</f>
        <v>-110</v>
      </c>
    </row>
    <row r="27" spans="1:9" ht="16.5">
      <c r="A27" s="104"/>
      <c r="B27" s="105"/>
      <c r="C27" s="65"/>
      <c r="D27" s="61"/>
      <c r="E27" s="65"/>
      <c r="F27" s="61"/>
      <c r="G27" s="65"/>
      <c r="H27" s="61"/>
      <c r="I27" s="65"/>
    </row>
    <row r="28" spans="1:9" ht="16.5">
      <c r="A28" s="104" t="s">
        <v>55</v>
      </c>
      <c r="B28" s="105"/>
      <c r="C28" s="64">
        <f>SUM(C24:C27)</f>
        <v>-720</v>
      </c>
      <c r="D28" s="66"/>
      <c r="E28" s="64">
        <f>SUM(E24:E27)</f>
        <v>-2533</v>
      </c>
      <c r="F28" s="66"/>
      <c r="G28" s="64">
        <f>SUM(G24:G27)</f>
        <v>-720</v>
      </c>
      <c r="H28" s="66"/>
      <c r="I28" s="64">
        <f>SUM(I24:I27)</f>
        <v>-2533</v>
      </c>
    </row>
    <row r="29" spans="1:9" ht="16.5">
      <c r="A29" s="104"/>
      <c r="B29" s="105"/>
      <c r="C29" s="64"/>
      <c r="D29" s="66"/>
      <c r="E29" s="64"/>
      <c r="F29" s="66"/>
      <c r="G29" s="64"/>
      <c r="H29" s="66"/>
      <c r="I29" s="64"/>
    </row>
    <row r="30" spans="1:9" ht="16.5">
      <c r="A30" s="104" t="s">
        <v>56</v>
      </c>
      <c r="B30" s="105"/>
      <c r="C30" s="64">
        <v>0</v>
      </c>
      <c r="D30" s="66"/>
      <c r="E30" s="64">
        <v>0</v>
      </c>
      <c r="F30" s="66"/>
      <c r="G30" s="64">
        <v>0</v>
      </c>
      <c r="H30" s="66"/>
      <c r="I30" s="64">
        <v>0</v>
      </c>
    </row>
    <row r="31" spans="1:9" ht="16.5">
      <c r="A31" s="104"/>
      <c r="B31" s="105"/>
      <c r="C31" s="64"/>
      <c r="D31" s="66"/>
      <c r="E31" s="64"/>
      <c r="F31" s="66"/>
      <c r="G31" s="64"/>
      <c r="H31" s="66"/>
      <c r="I31" s="64"/>
    </row>
    <row r="32" spans="1:10" s="46" customFormat="1" ht="17.25" thickBot="1">
      <c r="A32" s="104" t="s">
        <v>57</v>
      </c>
      <c r="B32" s="110"/>
      <c r="C32" s="67">
        <f>SUM(C28:C31)</f>
        <v>-720</v>
      </c>
      <c r="D32" s="66"/>
      <c r="E32" s="67">
        <f>SUM(E28:E31)</f>
        <v>-2533</v>
      </c>
      <c r="F32" s="66"/>
      <c r="G32" s="67">
        <f>SUM(G28:G31)</f>
        <v>-720</v>
      </c>
      <c r="H32" s="66"/>
      <c r="I32" s="67">
        <f>SUM(I28:I31)</f>
        <v>-2533</v>
      </c>
      <c r="J32" s="68"/>
    </row>
    <row r="33" spans="1:9" ht="16.5">
      <c r="A33" s="107"/>
      <c r="B33" s="105"/>
      <c r="C33" s="63"/>
      <c r="D33" s="61"/>
      <c r="E33" s="63"/>
      <c r="F33" s="61"/>
      <c r="G33" s="63"/>
      <c r="H33" s="61"/>
      <c r="I33" s="63"/>
    </row>
    <row r="34" spans="1:9" ht="16.5">
      <c r="A34" s="107"/>
      <c r="B34" s="105"/>
      <c r="C34" s="63"/>
      <c r="D34" s="61"/>
      <c r="E34" s="63"/>
      <c r="F34" s="61"/>
      <c r="G34" s="63"/>
      <c r="H34" s="61"/>
      <c r="I34" s="63"/>
    </row>
    <row r="35" spans="1:9" ht="16.5">
      <c r="A35" s="107"/>
      <c r="B35" s="105"/>
      <c r="C35" s="63"/>
      <c r="D35" s="61"/>
      <c r="E35" s="63"/>
      <c r="F35" s="61"/>
      <c r="G35" s="63"/>
      <c r="H35" s="61"/>
      <c r="I35" s="63"/>
    </row>
    <row r="36" spans="1:9" ht="16.5">
      <c r="A36" s="104" t="s">
        <v>58</v>
      </c>
      <c r="B36" s="105"/>
      <c r="C36" s="69"/>
      <c r="D36" s="70"/>
      <c r="E36" s="69"/>
      <c r="F36" s="70"/>
      <c r="G36" s="69"/>
      <c r="H36" s="70"/>
      <c r="I36" s="69"/>
    </row>
    <row r="37" spans="1:9" ht="17.25" thickBot="1">
      <c r="A37" s="104" t="s">
        <v>59</v>
      </c>
      <c r="B37" s="111"/>
      <c r="C37" s="71">
        <f>+'[2]Sheet6'!$D$49</f>
        <v>-0.10753025878182156</v>
      </c>
      <c r="D37" s="70"/>
      <c r="E37" s="71">
        <f>+'[2]Sheet6'!$F$49</f>
        <v>-1.14</v>
      </c>
      <c r="F37" s="72"/>
      <c r="G37" s="71">
        <f>+C37</f>
        <v>-0.10753025878182156</v>
      </c>
      <c r="H37" s="70"/>
      <c r="I37" s="71">
        <f>+E37</f>
        <v>-1.14</v>
      </c>
    </row>
    <row r="38" spans="1:9" ht="18" thickBot="1" thickTop="1">
      <c r="A38" s="104" t="s">
        <v>60</v>
      </c>
      <c r="B38" s="109"/>
      <c r="C38" s="60" t="s">
        <v>77</v>
      </c>
      <c r="D38" s="61"/>
      <c r="E38" s="60" t="s">
        <v>77</v>
      </c>
      <c r="F38" s="66"/>
      <c r="G38" s="60" t="str">
        <f>E38</f>
        <v>n/a</v>
      </c>
      <c r="H38" s="66"/>
      <c r="I38" s="60" t="str">
        <f>G38</f>
        <v>n/a</v>
      </c>
    </row>
    <row r="39" spans="1:9" ht="17.25" thickTop="1">
      <c r="A39" s="112"/>
      <c r="B39" s="113"/>
      <c r="C39" s="73"/>
      <c r="D39" s="114"/>
      <c r="E39" s="73"/>
      <c r="F39" s="114"/>
      <c r="G39" s="73"/>
      <c r="H39" s="114"/>
      <c r="I39" s="73"/>
    </row>
    <row r="43" ht="16.5">
      <c r="A43" s="74"/>
    </row>
    <row r="44" spans="1:9" ht="35.25" customHeight="1">
      <c r="A44" s="168" t="s">
        <v>71</v>
      </c>
      <c r="B44" s="169"/>
      <c r="C44" s="169"/>
      <c r="D44" s="169"/>
      <c r="E44" s="169"/>
      <c r="F44" s="169"/>
      <c r="G44" s="169"/>
      <c r="H44" s="169"/>
      <c r="I44" s="169"/>
    </row>
    <row r="45" ht="16.5">
      <c r="A45" s="74"/>
    </row>
    <row r="46" ht="16.5">
      <c r="A46" s="74"/>
    </row>
    <row r="47" ht="16.5">
      <c r="A47" s="74"/>
    </row>
    <row r="49" ht="16.5">
      <c r="A49" s="74"/>
    </row>
    <row r="52" ht="17.25">
      <c r="A52" s="76"/>
    </row>
    <row r="69" ht="16.5">
      <c r="A69" s="75"/>
    </row>
  </sheetData>
  <mergeCells count="4">
    <mergeCell ref="A5:I6"/>
    <mergeCell ref="A2:I2"/>
    <mergeCell ref="A3:I3"/>
    <mergeCell ref="A44:I44"/>
  </mergeCells>
  <printOptions horizontalCentered="1"/>
  <pageMargins left="0.75" right="0.26" top="0.3" bottom="0.3" header="0.19" footer="0.17"/>
  <pageSetup horizontalDpi="300" verticalDpi="300" orientation="landscape" paperSize="9" scale="65" r:id="rId2"/>
  <headerFooter alignWithMargins="0">
    <oddFooter>&amp;C1&amp;R&amp;F  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="60" workbookViewId="0" topLeftCell="A4">
      <selection activeCell="M26" sqref="M26"/>
    </sheetView>
  </sheetViews>
  <sheetFormatPr defaultColWidth="9.140625" defaultRowHeight="12.75"/>
  <cols>
    <col min="1" max="1" width="53.8515625" style="8" customWidth="1"/>
    <col min="2" max="2" width="20.28125" style="8" customWidth="1"/>
    <col min="3" max="3" width="1.7109375" style="80" customWidth="1"/>
    <col min="4" max="4" width="20.28125" style="8" customWidth="1"/>
    <col min="5" max="5" width="1.7109375" style="80" customWidth="1"/>
    <col min="6" max="6" width="20.28125" style="8" customWidth="1"/>
    <col min="7" max="7" width="1.7109375" style="80" customWidth="1"/>
    <col min="8" max="8" width="20.28125" style="8" customWidth="1"/>
    <col min="9" max="9" width="1.7109375" style="80" customWidth="1"/>
    <col min="10" max="16384" width="20.28125" style="8" customWidth="1"/>
  </cols>
  <sheetData>
    <row r="1" ht="52.5" customHeight="1">
      <c r="A1" s="100"/>
    </row>
    <row r="2" spans="1:10" ht="15">
      <c r="A2" s="173" t="s">
        <v>0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0" ht="15">
      <c r="A3" s="173" t="s">
        <v>1</v>
      </c>
      <c r="B3" s="173"/>
      <c r="C3" s="173"/>
      <c r="D3" s="173"/>
      <c r="E3" s="173"/>
      <c r="F3" s="173"/>
      <c r="G3" s="173"/>
      <c r="H3" s="173"/>
      <c r="I3" s="173"/>
      <c r="J3" s="173"/>
    </row>
    <row r="4" ht="15.75" thickBot="1">
      <c r="A4" s="38"/>
    </row>
    <row r="5" spans="1:12" ht="23.25" customHeight="1">
      <c r="A5" s="170" t="s">
        <v>67</v>
      </c>
      <c r="B5" s="171"/>
      <c r="C5" s="171"/>
      <c r="D5" s="171"/>
      <c r="E5" s="171"/>
      <c r="F5" s="171"/>
      <c r="G5" s="171"/>
      <c r="H5" s="171"/>
      <c r="I5" s="171"/>
      <c r="J5" s="172"/>
      <c r="K5" s="127"/>
      <c r="L5" s="128"/>
    </row>
    <row r="6" spans="1:10" ht="1.5" customHeight="1">
      <c r="A6" s="97"/>
      <c r="B6" s="80"/>
      <c r="D6" s="80"/>
      <c r="F6" s="80"/>
      <c r="H6" s="80"/>
      <c r="J6" s="98"/>
    </row>
    <row r="7" spans="1:10" s="9" customFormat="1" ht="30.75" customHeight="1">
      <c r="A7" s="94"/>
      <c r="B7" s="84" t="s">
        <v>33</v>
      </c>
      <c r="C7" s="85"/>
      <c r="D7" s="84" t="s">
        <v>34</v>
      </c>
      <c r="E7" s="85"/>
      <c r="F7" s="84" t="s">
        <v>35</v>
      </c>
      <c r="G7" s="85"/>
      <c r="H7" s="84" t="s">
        <v>36</v>
      </c>
      <c r="I7" s="85"/>
      <c r="J7" s="86" t="s">
        <v>37</v>
      </c>
    </row>
    <row r="8" spans="1:10" ht="15">
      <c r="A8" s="91"/>
      <c r="B8" s="87" t="s">
        <v>38</v>
      </c>
      <c r="C8" s="81"/>
      <c r="D8" s="87" t="s">
        <v>38</v>
      </c>
      <c r="E8" s="81"/>
      <c r="F8" s="87" t="str">
        <f>D8</f>
        <v>RM'000</v>
      </c>
      <c r="G8" s="81"/>
      <c r="H8" s="87" t="s">
        <v>38</v>
      </c>
      <c r="I8" s="81"/>
      <c r="J8" s="87" t="s">
        <v>38</v>
      </c>
    </row>
    <row r="9" spans="1:10" ht="15">
      <c r="A9" s="91"/>
      <c r="B9" s="88"/>
      <c r="C9" s="82"/>
      <c r="D9" s="88"/>
      <c r="E9" s="82"/>
      <c r="F9" s="88"/>
      <c r="G9" s="82"/>
      <c r="H9" s="88"/>
      <c r="I9" s="82"/>
      <c r="J9" s="88"/>
    </row>
    <row r="10" spans="1:10" ht="15" hidden="1">
      <c r="A10" s="95" t="s">
        <v>41</v>
      </c>
      <c r="B10" s="89">
        <f>B16</f>
        <v>111500</v>
      </c>
      <c r="C10" s="83"/>
      <c r="D10" s="89">
        <v>438781</v>
      </c>
      <c r="E10" s="83"/>
      <c r="F10" s="89">
        <f>-293112/1000</f>
        <v>-293.112</v>
      </c>
      <c r="G10" s="83"/>
      <c r="H10" s="89">
        <f>-359608136/1000</f>
        <v>-359608.136</v>
      </c>
      <c r="I10" s="83"/>
      <c r="J10" s="89">
        <f>SUM(B10:H10)</f>
        <v>190379.75200000004</v>
      </c>
    </row>
    <row r="11" spans="1:10" ht="15" hidden="1">
      <c r="A11" s="91" t="s">
        <v>39</v>
      </c>
      <c r="B11" s="89">
        <v>0</v>
      </c>
      <c r="C11" s="83"/>
      <c r="D11" s="21">
        <v>17187578</v>
      </c>
      <c r="E11" s="83"/>
      <c r="F11" s="89">
        <v>0</v>
      </c>
      <c r="G11" s="83"/>
      <c r="H11" s="89">
        <f>+Q11</f>
        <v>0</v>
      </c>
      <c r="I11" s="83"/>
      <c r="J11" s="89">
        <f>SUM(B11:H11)</f>
        <v>17187578</v>
      </c>
    </row>
    <row r="12" spans="1:10" ht="15" hidden="1">
      <c r="A12" s="91" t="s">
        <v>40</v>
      </c>
      <c r="B12" s="89">
        <v>0</v>
      </c>
      <c r="C12" s="83"/>
      <c r="D12" s="89"/>
      <c r="E12" s="83"/>
      <c r="F12" s="89">
        <v>-21.134</v>
      </c>
      <c r="G12" s="83"/>
      <c r="H12" s="89">
        <v>0</v>
      </c>
      <c r="I12" s="83"/>
      <c r="J12" s="89">
        <f>SUM(B12:H12)</f>
        <v>-21.134</v>
      </c>
    </row>
    <row r="13" spans="1:10" ht="15.75" hidden="1" thickBot="1">
      <c r="A13" s="95" t="s">
        <v>61</v>
      </c>
      <c r="B13" s="90">
        <f>SUM(B10:B12)</f>
        <v>111500</v>
      </c>
      <c r="C13" s="83"/>
      <c r="D13" s="90">
        <v>7586</v>
      </c>
      <c r="E13" s="83"/>
      <c r="F13" s="90"/>
      <c r="G13" s="83"/>
      <c r="H13" s="90">
        <f>SUM(H10:H12)</f>
        <v>-359608.136</v>
      </c>
      <c r="I13" s="83"/>
      <c r="J13" s="90">
        <f>SUM(J10:J12)</f>
        <v>17377936.618</v>
      </c>
    </row>
    <row r="14" spans="1:10" ht="15" hidden="1">
      <c r="A14" s="91"/>
      <c r="B14" s="91"/>
      <c r="D14" s="91"/>
      <c r="F14" s="91"/>
      <c r="H14" s="91"/>
      <c r="J14" s="91"/>
    </row>
    <row r="15" spans="1:10" ht="15">
      <c r="A15" s="91"/>
      <c r="B15" s="91"/>
      <c r="D15" s="91"/>
      <c r="F15" s="91"/>
      <c r="H15" s="91"/>
      <c r="J15" s="91"/>
    </row>
    <row r="16" spans="1:10" ht="15">
      <c r="A16" s="95" t="s">
        <v>41</v>
      </c>
      <c r="B16" s="89">
        <v>111500</v>
      </c>
      <c r="C16" s="83"/>
      <c r="D16" s="89">
        <f>D10</f>
        <v>438781</v>
      </c>
      <c r="E16" s="83"/>
      <c r="F16" s="89">
        <f>-314246/1000</f>
        <v>-314.246</v>
      </c>
      <c r="G16" s="83"/>
      <c r="H16" s="89">
        <f>-373900797/1000</f>
        <v>-373900.797</v>
      </c>
      <c r="I16" s="83"/>
      <c r="J16" s="89">
        <f>SUM(B16:H16)</f>
        <v>176065.95699999994</v>
      </c>
    </row>
    <row r="17" spans="1:10" ht="15">
      <c r="A17" s="91" t="s">
        <v>42</v>
      </c>
      <c r="B17" s="89">
        <v>223363.57400000002</v>
      </c>
      <c r="C17" s="83"/>
      <c r="D17" s="89">
        <v>89345.8</v>
      </c>
      <c r="E17" s="83"/>
      <c r="F17" s="89">
        <v>0</v>
      </c>
      <c r="G17" s="83"/>
      <c r="H17" s="89">
        <v>0</v>
      </c>
      <c r="I17" s="83"/>
      <c r="J17" s="89">
        <f>SUM(B17:H17)</f>
        <v>312709.374</v>
      </c>
    </row>
    <row r="18" spans="1:10" ht="15">
      <c r="A18" s="91" t="s">
        <v>43</v>
      </c>
      <c r="B18" s="89">
        <v>0</v>
      </c>
      <c r="C18" s="83"/>
      <c r="D18" s="89">
        <v>0</v>
      </c>
      <c r="E18" s="83"/>
      <c r="F18" s="89">
        <v>0</v>
      </c>
      <c r="G18" s="83"/>
      <c r="H18" s="89">
        <f>10472266/1000</f>
        <v>10472.266</v>
      </c>
      <c r="I18" s="83"/>
      <c r="J18" s="89">
        <f>SUM(B18:H18)</f>
        <v>10472.266</v>
      </c>
    </row>
    <row r="19" spans="1:10" ht="15">
      <c r="A19" s="91" t="s">
        <v>44</v>
      </c>
      <c r="B19" s="89"/>
      <c r="C19" s="83"/>
      <c r="D19" s="89">
        <v>0</v>
      </c>
      <c r="E19" s="83"/>
      <c r="F19" s="89">
        <v>0</v>
      </c>
      <c r="G19" s="83"/>
      <c r="H19" s="89">
        <f>-D19</f>
        <v>0</v>
      </c>
      <c r="I19" s="83"/>
      <c r="J19" s="89"/>
    </row>
    <row r="20" spans="1:10" ht="15">
      <c r="A20" s="91" t="s">
        <v>45</v>
      </c>
      <c r="B20" s="89">
        <v>0</v>
      </c>
      <c r="C20" s="83"/>
      <c r="D20" s="89">
        <v>0</v>
      </c>
      <c r="E20" s="83"/>
      <c r="F20" s="89">
        <f>-F16</f>
        <v>314.246</v>
      </c>
      <c r="G20" s="83"/>
      <c r="H20" s="89">
        <v>0</v>
      </c>
      <c r="I20" s="83"/>
      <c r="J20" s="89">
        <f>SUM(B20:H20)</f>
        <v>314.246</v>
      </c>
    </row>
    <row r="21" spans="1:10" ht="15">
      <c r="A21" s="91"/>
      <c r="B21" s="89"/>
      <c r="C21" s="83"/>
      <c r="D21" s="93">
        <v>0</v>
      </c>
      <c r="E21" s="83"/>
      <c r="F21" s="93"/>
      <c r="G21" s="83"/>
      <c r="H21" s="89"/>
      <c r="I21" s="83"/>
      <c r="J21" s="89">
        <f>SUM(B21:H21)</f>
        <v>0</v>
      </c>
    </row>
    <row r="22" spans="1:11" ht="15.75" thickBot="1">
      <c r="A22" s="95" t="str">
        <f>+A13</f>
        <v>At 31 December 2003</v>
      </c>
      <c r="B22" s="90">
        <f>SUM(B16:B20)</f>
        <v>334863.574</v>
      </c>
      <c r="C22" s="83"/>
      <c r="D22" s="90">
        <f>SUM(D16:D20)</f>
        <v>528126.8</v>
      </c>
      <c r="E22" s="83"/>
      <c r="F22" s="90">
        <f>SUM(F16:F20)</f>
        <v>0</v>
      </c>
      <c r="G22" s="83"/>
      <c r="H22" s="90">
        <f>SUM(H16:H20)</f>
        <v>-363428.531</v>
      </c>
      <c r="I22" s="83"/>
      <c r="J22" s="90">
        <f>SUM(J16:J20)</f>
        <v>499561.84299999994</v>
      </c>
      <c r="K22" s="8">
        <f>+'[1]BS Presentation'!D45</f>
        <v>499341.36588747404</v>
      </c>
    </row>
    <row r="23" spans="1:10" ht="15.75" thickTop="1">
      <c r="A23" s="91"/>
      <c r="B23" s="89"/>
      <c r="C23" s="83"/>
      <c r="D23" s="89"/>
      <c r="E23" s="83"/>
      <c r="F23" s="89"/>
      <c r="G23" s="83"/>
      <c r="H23" s="89"/>
      <c r="I23" s="83"/>
      <c r="J23" s="89" t="s">
        <v>46</v>
      </c>
    </row>
    <row r="24" spans="1:10" ht="15">
      <c r="A24" s="95" t="s">
        <v>62</v>
      </c>
      <c r="B24" s="89">
        <f>+B22</f>
        <v>334863.574</v>
      </c>
      <c r="C24" s="83"/>
      <c r="D24" s="89">
        <f>+D22</f>
        <v>528126.8</v>
      </c>
      <c r="E24" s="83"/>
      <c r="F24" s="89">
        <f>+F22</f>
        <v>0</v>
      </c>
      <c r="G24" s="83"/>
      <c r="H24" s="89">
        <f>+H22</f>
        <v>-363428.531</v>
      </c>
      <c r="I24" s="83"/>
      <c r="J24" s="89">
        <f>+J22</f>
        <v>499561.84299999994</v>
      </c>
    </row>
    <row r="25" spans="1:10" ht="15">
      <c r="A25" s="91" t="s">
        <v>39</v>
      </c>
      <c r="B25" s="89">
        <v>0</v>
      </c>
      <c r="C25" s="83"/>
      <c r="D25" s="21">
        <v>0</v>
      </c>
      <c r="E25" s="83"/>
      <c r="F25" s="89">
        <v>0</v>
      </c>
      <c r="G25" s="83"/>
      <c r="H25" s="89">
        <v>-720</v>
      </c>
      <c r="I25" s="83"/>
      <c r="J25" s="89">
        <f>SUM(B25:H25)</f>
        <v>-720</v>
      </c>
    </row>
    <row r="26" spans="1:10" ht="15">
      <c r="A26" s="91" t="s">
        <v>46</v>
      </c>
      <c r="B26" s="89">
        <v>0</v>
      </c>
      <c r="C26" s="83"/>
      <c r="D26" s="89"/>
      <c r="E26" s="83"/>
      <c r="F26" s="89">
        <v>0</v>
      </c>
      <c r="G26" s="83"/>
      <c r="H26" s="89">
        <v>0</v>
      </c>
      <c r="I26" s="83"/>
      <c r="J26" s="89">
        <f>SUM(B26:H26)</f>
        <v>0</v>
      </c>
    </row>
    <row r="27" spans="1:10" ht="15.75" thickBot="1">
      <c r="A27" s="95" t="s">
        <v>63</v>
      </c>
      <c r="B27" s="90">
        <f>SUM(B24:B26)</f>
        <v>334863.574</v>
      </c>
      <c r="C27" s="83"/>
      <c r="D27" s="90">
        <f>+D24</f>
        <v>528126.8</v>
      </c>
      <c r="E27" s="83"/>
      <c r="F27" s="90"/>
      <c r="G27" s="83"/>
      <c r="H27" s="90">
        <f>SUM(H24:H26)</f>
        <v>-364148.531</v>
      </c>
      <c r="I27" s="83"/>
      <c r="J27" s="90">
        <f>SUM(J24:J26)</f>
        <v>498841.84299999994</v>
      </c>
    </row>
    <row r="28" spans="1:10" ht="15.75" thickTop="1">
      <c r="A28" s="96"/>
      <c r="B28" s="92"/>
      <c r="C28" s="99"/>
      <c r="D28" s="92"/>
      <c r="E28" s="99"/>
      <c r="F28" s="92"/>
      <c r="G28" s="99"/>
      <c r="H28" s="92"/>
      <c r="I28" s="99"/>
      <c r="J28" s="92"/>
    </row>
    <row r="29" spans="2:10" ht="15">
      <c r="B29" s="39"/>
      <c r="C29" s="83"/>
      <c r="D29" s="39"/>
      <c r="E29" s="83"/>
      <c r="F29" s="39"/>
      <c r="G29" s="83"/>
      <c r="H29" s="39"/>
      <c r="I29" s="83"/>
      <c r="J29" s="39"/>
    </row>
    <row r="30" spans="2:10" ht="15">
      <c r="B30" s="39"/>
      <c r="C30" s="83"/>
      <c r="D30" s="39"/>
      <c r="E30" s="83"/>
      <c r="F30" s="39"/>
      <c r="G30" s="83"/>
      <c r="H30" s="39"/>
      <c r="I30" s="83"/>
      <c r="J30" s="39"/>
    </row>
    <row r="32" ht="15">
      <c r="B32" s="8" t="s">
        <v>46</v>
      </c>
    </row>
    <row r="37" ht="15" customHeight="1">
      <c r="A37" s="2" t="s">
        <v>72</v>
      </c>
    </row>
  </sheetData>
  <mergeCells count="3">
    <mergeCell ref="A5:J5"/>
    <mergeCell ref="A2:J2"/>
    <mergeCell ref="A3:J3"/>
  </mergeCells>
  <printOptions horizontalCentered="1"/>
  <pageMargins left="0.49" right="0.43" top="0.91" bottom="1" header="0.5" footer="0.5"/>
  <pageSetup horizontalDpi="600" verticalDpi="600" orientation="landscape" paperSize="9" scale="84" r:id="rId2"/>
  <headerFooter alignWithMargins="0">
    <oddFooter>&amp;C2&amp;R&amp;F    &amp;D</oddFooter>
  </headerFooter>
  <colBreaks count="1" manualBreakCount="1">
    <brk id="10" max="120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workbookViewId="0" topLeftCell="A1">
      <selection activeCell="D19" sqref="D19"/>
    </sheetView>
  </sheetViews>
  <sheetFormatPr defaultColWidth="9.140625" defaultRowHeight="12.75"/>
  <cols>
    <col min="1" max="1" width="39.8515625" style="32" customWidth="1"/>
    <col min="2" max="2" width="4.57421875" style="8" customWidth="1"/>
    <col min="3" max="3" width="3.8515625" style="8" customWidth="1"/>
    <col min="4" max="4" width="26.7109375" style="10" customWidth="1"/>
    <col min="5" max="5" width="2.8515625" style="11" customWidth="1"/>
    <col min="6" max="6" width="26.00390625" style="10" customWidth="1"/>
    <col min="7" max="7" width="15.57421875" style="11" customWidth="1"/>
    <col min="8" max="8" width="17.7109375" style="8" bestFit="1" customWidth="1"/>
    <col min="9" max="9" width="9.140625" style="8" customWidth="1"/>
    <col min="10" max="10" width="15.421875" style="8" bestFit="1" customWidth="1"/>
    <col min="11" max="12" width="9.140625" style="8" customWidth="1"/>
    <col min="13" max="13" width="15.140625" style="36" customWidth="1"/>
    <col min="14" max="14" width="11.421875" style="10" bestFit="1" customWidth="1"/>
    <col min="15" max="16384" width="9.140625" style="8" customWidth="1"/>
  </cols>
  <sheetData>
    <row r="1" spans="1:14" s="2" customFormat="1" ht="51.75" customHeight="1">
      <c r="A1" s="1"/>
      <c r="D1" s="3"/>
      <c r="E1" s="4"/>
      <c r="F1" s="3"/>
      <c r="G1" s="4"/>
      <c r="M1" s="77"/>
      <c r="N1" s="3"/>
    </row>
    <row r="2" spans="1:14" s="2" customFormat="1" ht="15">
      <c r="A2" s="173" t="s">
        <v>0</v>
      </c>
      <c r="B2" s="173"/>
      <c r="C2" s="173"/>
      <c r="D2" s="173"/>
      <c r="E2" s="173"/>
      <c r="F2" s="173"/>
      <c r="G2" s="4"/>
      <c r="M2" s="77"/>
      <c r="N2" s="3"/>
    </row>
    <row r="3" spans="1:14" s="2" customFormat="1" ht="15">
      <c r="A3" s="173" t="s">
        <v>1</v>
      </c>
      <c r="B3" s="173"/>
      <c r="C3" s="173"/>
      <c r="D3" s="173"/>
      <c r="E3" s="173"/>
      <c r="F3" s="173"/>
      <c r="G3" s="4"/>
      <c r="M3" s="77"/>
      <c r="N3" s="3"/>
    </row>
    <row r="4" spans="1:7" ht="15">
      <c r="A4" s="5"/>
      <c r="B4" s="5"/>
      <c r="C4" s="5"/>
      <c r="D4" s="6"/>
      <c r="E4" s="7"/>
      <c r="F4" s="6"/>
      <c r="G4" s="7"/>
    </row>
    <row r="5" spans="1:7" ht="15">
      <c r="A5" s="1" t="s">
        <v>46</v>
      </c>
      <c r="B5" s="5"/>
      <c r="C5" s="5"/>
      <c r="D5" s="6"/>
      <c r="E5" s="7"/>
      <c r="F5" s="6"/>
      <c r="G5" s="7"/>
    </row>
    <row r="6" spans="1:12" ht="27" customHeight="1">
      <c r="A6" s="177" t="s">
        <v>70</v>
      </c>
      <c r="B6" s="178"/>
      <c r="C6" s="178"/>
      <c r="D6" s="178"/>
      <c r="E6" s="178"/>
      <c r="F6" s="179"/>
      <c r="G6" s="115"/>
      <c r="H6" s="115"/>
      <c r="I6" s="115"/>
      <c r="J6" s="115"/>
      <c r="K6" s="115"/>
      <c r="L6" s="116"/>
    </row>
    <row r="7" spans="1:6" ht="15" customHeight="1">
      <c r="A7" s="117"/>
      <c r="B7" s="118"/>
      <c r="C7" s="80"/>
      <c r="D7" s="176" t="s">
        <v>2</v>
      </c>
      <c r="F7" s="176" t="s">
        <v>69</v>
      </c>
    </row>
    <row r="8" spans="1:6" ht="15">
      <c r="A8" s="117"/>
      <c r="B8" s="118"/>
      <c r="C8" s="80"/>
      <c r="D8" s="176"/>
      <c r="F8" s="176"/>
    </row>
    <row r="9" spans="1:6" ht="15">
      <c r="A9" s="117"/>
      <c r="B9" s="118"/>
      <c r="C9" s="80"/>
      <c r="D9" s="176"/>
      <c r="F9" s="176"/>
    </row>
    <row r="10" spans="1:10" ht="15">
      <c r="A10" s="119"/>
      <c r="B10" s="120"/>
      <c r="C10" s="120"/>
      <c r="D10" s="12">
        <f>H10</f>
        <v>38077</v>
      </c>
      <c r="E10" s="13"/>
      <c r="F10" s="12">
        <v>37986</v>
      </c>
      <c r="G10" s="14"/>
      <c r="H10" s="15">
        <v>38077</v>
      </c>
      <c r="I10" s="16"/>
      <c r="J10" s="17">
        <v>37711</v>
      </c>
    </row>
    <row r="11" spans="1:10" ht="15">
      <c r="A11" s="119"/>
      <c r="B11" s="120"/>
      <c r="C11" s="120"/>
      <c r="D11" s="18" t="str">
        <f>'[1]IS Presentation'!C9</f>
        <v>RM' 000</v>
      </c>
      <c r="E11" s="20"/>
      <c r="F11" s="18" t="str">
        <f>'[1]IS Presentation'!E9</f>
        <v>RM' 000</v>
      </c>
      <c r="G11" s="20"/>
      <c r="H11" s="19" t="s">
        <v>3</v>
      </c>
      <c r="I11" s="19"/>
      <c r="J11" s="19" t="s">
        <v>3</v>
      </c>
    </row>
    <row r="12" spans="1:10" ht="15">
      <c r="A12" s="121" t="s">
        <v>4</v>
      </c>
      <c r="B12" s="122"/>
      <c r="C12" s="122"/>
      <c r="D12" s="21"/>
      <c r="F12" s="21"/>
      <c r="H12" s="22"/>
      <c r="I12" s="22"/>
      <c r="J12" s="22"/>
    </row>
    <row r="13" spans="1:10" ht="15">
      <c r="A13" s="119" t="s">
        <v>5</v>
      </c>
      <c r="B13" s="123"/>
      <c r="C13" s="122"/>
      <c r="D13" s="21">
        <f>+'[2]Sheet6'!$F$121</f>
        <v>3751.737</v>
      </c>
      <c r="F13" s="21">
        <v>3863</v>
      </c>
      <c r="H13" s="10">
        <v>2463106</v>
      </c>
      <c r="I13" s="22"/>
      <c r="J13" s="10">
        <v>296569289</v>
      </c>
    </row>
    <row r="14" spans="1:10" ht="15">
      <c r="A14" s="119" t="s">
        <v>6</v>
      </c>
      <c r="B14" s="123"/>
      <c r="C14" s="122"/>
      <c r="D14" s="21">
        <v>637</v>
      </c>
      <c r="F14" s="21">
        <v>637</v>
      </c>
      <c r="H14" s="22">
        <v>637103</v>
      </c>
      <c r="I14" s="22"/>
      <c r="J14" s="22">
        <v>0</v>
      </c>
    </row>
    <row r="15" spans="1:10" ht="15">
      <c r="A15" s="119" t="s">
        <v>7</v>
      </c>
      <c r="B15" s="123"/>
      <c r="C15" s="122"/>
      <c r="D15" s="21">
        <v>1602</v>
      </c>
      <c r="F15" s="21">
        <v>1602</v>
      </c>
      <c r="H15" s="10">
        <f>'[1]BS'!R48</f>
        <v>1601742.62</v>
      </c>
      <c r="I15" s="22"/>
      <c r="J15" s="22">
        <v>0</v>
      </c>
    </row>
    <row r="16" spans="1:10" ht="15">
      <c r="A16" s="119" t="s">
        <v>8</v>
      </c>
      <c r="B16" s="123"/>
      <c r="C16" s="122"/>
      <c r="D16" s="21">
        <v>120</v>
      </c>
      <c r="F16" s="21">
        <v>120</v>
      </c>
      <c r="H16" s="22">
        <v>120000</v>
      </c>
      <c r="I16" s="22"/>
      <c r="J16" s="22">
        <v>4253500</v>
      </c>
    </row>
    <row r="17" spans="1:10" ht="15">
      <c r="A17" s="119" t="s">
        <v>9</v>
      </c>
      <c r="B17" s="123"/>
      <c r="C17" s="122"/>
      <c r="D17" s="21">
        <v>189035</v>
      </c>
      <c r="F17" s="21">
        <v>189035</v>
      </c>
      <c r="H17" s="22">
        <v>189034768</v>
      </c>
      <c r="I17" s="22"/>
      <c r="J17" s="22">
        <v>0</v>
      </c>
    </row>
    <row r="18" spans="1:10" ht="15">
      <c r="A18" s="119" t="s">
        <v>78</v>
      </c>
      <c r="B18" s="122"/>
      <c r="C18" s="122"/>
      <c r="D18" s="21">
        <v>544</v>
      </c>
      <c r="F18" s="21">
        <v>544</v>
      </c>
      <c r="H18" s="22">
        <f>'[1]BS'!R52</f>
        <v>0</v>
      </c>
      <c r="I18" s="22"/>
      <c r="J18" s="22">
        <v>0</v>
      </c>
    </row>
    <row r="19" spans="1:10" ht="15">
      <c r="A19" s="119"/>
      <c r="B19" s="122"/>
      <c r="C19" s="122"/>
      <c r="D19" s="23">
        <f>SUM(D13:D18)</f>
        <v>195689.737</v>
      </c>
      <c r="F19" s="23">
        <f>SUM(F13:F18)</f>
        <v>195801</v>
      </c>
      <c r="H19" s="24">
        <f>SUM(H13:H18)</f>
        <v>193856719.62</v>
      </c>
      <c r="I19" s="22"/>
      <c r="J19" s="24">
        <f>SUM(J13:J18)</f>
        <v>300822789</v>
      </c>
    </row>
    <row r="20" spans="1:10" ht="15">
      <c r="A20" s="121" t="s">
        <v>10</v>
      </c>
      <c r="B20" s="122"/>
      <c r="C20" s="122"/>
      <c r="D20" s="21"/>
      <c r="F20" s="21"/>
      <c r="H20" s="22"/>
      <c r="I20" s="22"/>
      <c r="J20" s="22"/>
    </row>
    <row r="21" spans="1:10" ht="15">
      <c r="A21" s="119" t="s">
        <v>11</v>
      </c>
      <c r="B21" s="122"/>
      <c r="C21" s="122"/>
      <c r="D21" s="21">
        <v>423570</v>
      </c>
      <c r="F21" s="21">
        <v>414687</v>
      </c>
      <c r="H21" s="22">
        <v>15207614</v>
      </c>
      <c r="I21" s="22"/>
      <c r="J21" s="22">
        <v>0</v>
      </c>
    </row>
    <row r="22" spans="1:10" ht="15">
      <c r="A22" s="119" t="s">
        <v>12</v>
      </c>
      <c r="B22" s="122"/>
      <c r="C22" s="122"/>
      <c r="D22" s="21">
        <v>50557</v>
      </c>
      <c r="F22" s="21">
        <v>63901</v>
      </c>
      <c r="H22" s="22">
        <v>0</v>
      </c>
      <c r="I22" s="22"/>
      <c r="J22" s="22">
        <v>0</v>
      </c>
    </row>
    <row r="23" spans="1:10" ht="15">
      <c r="A23" s="119" t="s">
        <v>13</v>
      </c>
      <c r="B23" s="122"/>
      <c r="C23" s="122"/>
      <c r="D23" s="21">
        <v>31518</v>
      </c>
      <c r="F23" s="21">
        <v>26738</v>
      </c>
      <c r="H23" s="22"/>
      <c r="I23" s="22"/>
      <c r="J23" s="22"/>
    </row>
    <row r="24" spans="1:10" ht="15">
      <c r="A24" s="119" t="s">
        <v>14</v>
      </c>
      <c r="B24" s="122"/>
      <c r="C24" s="122"/>
      <c r="D24" s="21">
        <v>9437</v>
      </c>
      <c r="F24" s="21">
        <v>10416</v>
      </c>
      <c r="H24" s="22">
        <f>9347368+9000</f>
        <v>9356368</v>
      </c>
      <c r="I24" s="22"/>
      <c r="J24" s="22">
        <f>1858665+3145331</f>
        <v>5003996</v>
      </c>
    </row>
    <row r="25" spans="1:10" ht="15">
      <c r="A25" s="119"/>
      <c r="B25" s="122"/>
      <c r="C25" s="122"/>
      <c r="D25" s="23">
        <f>SUM(D21:D24)</f>
        <v>515082</v>
      </c>
      <c r="F25" s="23">
        <f>SUM(F21:F24)</f>
        <v>515742</v>
      </c>
      <c r="H25" s="24">
        <f>SUM(H21:H24)</f>
        <v>24563982</v>
      </c>
      <c r="I25" s="22"/>
      <c r="J25" s="24">
        <f>SUM(J24:J24)</f>
        <v>5003996</v>
      </c>
    </row>
    <row r="26" spans="1:10" ht="15">
      <c r="A26" s="121" t="s">
        <v>15</v>
      </c>
      <c r="B26" s="122"/>
      <c r="C26" s="122"/>
      <c r="D26" s="21"/>
      <c r="F26" s="21"/>
      <c r="H26" s="22"/>
      <c r="I26" s="22"/>
      <c r="J26" s="22"/>
    </row>
    <row r="27" spans="1:10" ht="15">
      <c r="A27" s="119" t="s">
        <v>16</v>
      </c>
      <c r="B27" s="122"/>
      <c r="C27" s="122"/>
      <c r="D27" s="21">
        <f>+'[2]Sheet6'!F142</f>
        <v>51775.622</v>
      </c>
      <c r="F27" s="21">
        <f>+'[2]Sheet6'!I142</f>
        <v>53293.926</v>
      </c>
      <c r="H27" s="22">
        <v>0</v>
      </c>
      <c r="I27" s="22"/>
      <c r="J27" s="22">
        <v>0</v>
      </c>
    </row>
    <row r="28" spans="1:10" ht="15">
      <c r="A28" s="119" t="s">
        <v>17</v>
      </c>
      <c r="B28" s="122"/>
      <c r="C28" s="122"/>
      <c r="D28" s="21">
        <f>+'[2]Sheet6'!F143</f>
        <v>9862.964</v>
      </c>
      <c r="F28" s="21">
        <f>+'[2]Sheet6'!I143</f>
        <v>8848.282</v>
      </c>
      <c r="H28" s="22">
        <v>0</v>
      </c>
      <c r="I28" s="22"/>
      <c r="J28" s="22">
        <v>0</v>
      </c>
    </row>
    <row r="29" spans="1:10" ht="15">
      <c r="A29" s="119" t="s">
        <v>18</v>
      </c>
      <c r="B29" s="123"/>
      <c r="C29" s="122"/>
      <c r="D29" s="21">
        <f>+'[2]Sheet6'!F144</f>
        <v>89.336</v>
      </c>
      <c r="F29" s="21">
        <f>+'[2]Sheet6'!I144</f>
        <v>7095.193</v>
      </c>
      <c r="H29" s="22">
        <v>7900000</v>
      </c>
      <c r="I29" s="22"/>
      <c r="J29" s="22"/>
    </row>
    <row r="30" spans="1:10" ht="15">
      <c r="A30" s="119" t="s">
        <v>79</v>
      </c>
      <c r="B30" s="122"/>
      <c r="C30" s="122"/>
      <c r="D30" s="21">
        <f>+'[2]Sheet6'!F145</f>
        <v>73.158</v>
      </c>
      <c r="F30" s="21">
        <f>+'[2]Sheet6'!I145</f>
        <v>671.367</v>
      </c>
      <c r="H30" s="22">
        <v>73158</v>
      </c>
      <c r="I30" s="22"/>
      <c r="J30" s="22">
        <v>15199055</v>
      </c>
    </row>
    <row r="31" spans="1:10" ht="15">
      <c r="A31" s="119"/>
      <c r="B31" s="122"/>
      <c r="C31" s="122"/>
      <c r="D31" s="23">
        <f>SUM(D27:D30)</f>
        <v>61801.08000000001</v>
      </c>
      <c r="F31" s="23">
        <f>SUM(F27:F30)</f>
        <v>69908.768</v>
      </c>
      <c r="H31" s="24">
        <f>SUM(H27:H30)</f>
        <v>7973158</v>
      </c>
      <c r="I31" s="22"/>
      <c r="J31" s="24">
        <f>SUM(J29:J30)</f>
        <v>15199055</v>
      </c>
    </row>
    <row r="32" spans="1:10" ht="15">
      <c r="A32" s="119"/>
      <c r="B32" s="122"/>
      <c r="C32" s="122"/>
      <c r="D32" s="21"/>
      <c r="F32" s="21"/>
      <c r="H32" s="25"/>
      <c r="I32" s="22"/>
      <c r="J32" s="25"/>
    </row>
    <row r="33" spans="1:13" ht="15">
      <c r="A33" s="121" t="s">
        <v>20</v>
      </c>
      <c r="B33" s="122"/>
      <c r="C33" s="122"/>
      <c r="D33" s="29">
        <f>D25-D31</f>
        <v>453280.92</v>
      </c>
      <c r="F33" s="29">
        <f>F25-F31</f>
        <v>445833.232</v>
      </c>
      <c r="H33" s="25">
        <f>H25-H31</f>
        <v>16590824</v>
      </c>
      <c r="I33" s="22"/>
      <c r="J33" s="25">
        <f>J25-J31</f>
        <v>-10195059</v>
      </c>
      <c r="L33" s="10">
        <f>M33/1000</f>
        <v>334863.572</v>
      </c>
      <c r="M33" s="36">
        <v>334863572</v>
      </c>
    </row>
    <row r="34" spans="1:12" ht="15">
      <c r="A34" s="121"/>
      <c r="B34" s="122"/>
      <c r="C34" s="122"/>
      <c r="D34" s="21"/>
      <c r="F34" s="21"/>
      <c r="H34" s="31"/>
      <c r="I34" s="22"/>
      <c r="J34" s="31"/>
      <c r="L34" s="10"/>
    </row>
    <row r="35" spans="1:13" ht="15.75" thickBot="1">
      <c r="A35" s="119"/>
      <c r="B35" s="122"/>
      <c r="C35" s="122"/>
      <c r="D35" s="130">
        <f>D19+D33</f>
        <v>648970.657</v>
      </c>
      <c r="F35" s="130">
        <f>F19+F33</f>
        <v>641634.2320000001</v>
      </c>
      <c r="H35" s="27">
        <f>H33+H19</f>
        <v>210447543.62</v>
      </c>
      <c r="I35" s="22"/>
      <c r="J35" s="27">
        <f>J33+J19</f>
        <v>290627730</v>
      </c>
      <c r="L35" s="10">
        <f>M35/1000</f>
        <v>528126.8</v>
      </c>
      <c r="M35" s="36">
        <v>528126800</v>
      </c>
    </row>
    <row r="36" spans="1:13" ht="15">
      <c r="A36" s="121" t="s">
        <v>21</v>
      </c>
      <c r="B36" s="122"/>
      <c r="C36" s="122"/>
      <c r="D36" s="21"/>
      <c r="F36" s="21"/>
      <c r="H36" s="22"/>
      <c r="I36" s="22"/>
      <c r="J36" s="22"/>
      <c r="L36" s="10">
        <f>M36/1000</f>
        <v>364148.695</v>
      </c>
      <c r="M36" s="36">
        <v>364148695</v>
      </c>
    </row>
    <row r="37" spans="1:13" ht="15">
      <c r="A37" s="119" t="s">
        <v>22</v>
      </c>
      <c r="B37" s="122"/>
      <c r="C37" s="122"/>
      <c r="D37" s="21">
        <v>334864</v>
      </c>
      <c r="F37" s="21">
        <v>334864</v>
      </c>
      <c r="H37" s="28">
        <f>+'[1]BS'!R55</f>
        <v>334863572</v>
      </c>
      <c r="I37" s="22"/>
      <c r="J37" s="10">
        <v>111500000</v>
      </c>
      <c r="L37" s="10">
        <f>M37/1000</f>
        <v>163978.105</v>
      </c>
      <c r="M37" s="36">
        <f>M35-M36</f>
        <v>163978105</v>
      </c>
    </row>
    <row r="38" spans="1:12" ht="15">
      <c r="A38" s="119" t="s">
        <v>23</v>
      </c>
      <c r="B38" s="122"/>
      <c r="C38" s="122"/>
      <c r="D38" s="29">
        <v>163978</v>
      </c>
      <c r="F38" s="29">
        <f>+'[2]Sheet6'!$I$153+'[2]Sheet6'!$I$154</f>
        <v>164698.26800000004</v>
      </c>
      <c r="H38" s="30">
        <f>+'[1]BS'!R58+'[1]BS'!R62</f>
        <v>164477793.88747406</v>
      </c>
      <c r="I38" s="22"/>
      <c r="J38" s="25">
        <f>438781372-247382+200554-2532566.37-373900798.87</f>
        <v>62301178.75999999</v>
      </c>
      <c r="L38" s="10">
        <f>M38/1000</f>
        <v>0</v>
      </c>
    </row>
    <row r="39" spans="1:13" ht="15">
      <c r="A39" s="119" t="s">
        <v>24</v>
      </c>
      <c r="B39" s="122"/>
      <c r="C39" s="122"/>
      <c r="D39" s="21">
        <f>SUM(D37:D38)</f>
        <v>498842</v>
      </c>
      <c r="F39" s="21">
        <f>SUM(F37:F38)</f>
        <v>499562.26800000004</v>
      </c>
      <c r="H39" s="22">
        <f>SUM(H37:H38)</f>
        <v>499341365.88747406</v>
      </c>
      <c r="I39" s="22"/>
      <c r="J39" s="22">
        <f>SUM(J37:J38)</f>
        <v>173801178.76</v>
      </c>
      <c r="L39" s="10"/>
      <c r="M39" s="36">
        <v>163978</v>
      </c>
    </row>
    <row r="40" spans="1:10" ht="15">
      <c r="A40" s="119"/>
      <c r="B40" s="122"/>
      <c r="C40" s="122"/>
      <c r="D40" s="21"/>
      <c r="F40" s="21"/>
      <c r="H40" s="31"/>
      <c r="I40" s="22"/>
      <c r="J40" s="31"/>
    </row>
    <row r="41" spans="1:10" ht="15">
      <c r="A41" s="121" t="s">
        <v>25</v>
      </c>
      <c r="B41" s="122"/>
      <c r="C41" s="122"/>
      <c r="D41" s="21"/>
      <c r="F41" s="21"/>
      <c r="H41" s="31"/>
      <c r="I41" s="22"/>
      <c r="J41" s="31"/>
    </row>
    <row r="42" spans="1:10" ht="15">
      <c r="A42" s="119" t="s">
        <v>46</v>
      </c>
      <c r="B42" s="122"/>
      <c r="C42" s="122"/>
      <c r="D42" s="21" t="s">
        <v>46</v>
      </c>
      <c r="F42" s="21" t="s">
        <v>46</v>
      </c>
      <c r="H42" s="31">
        <f>'[1]BS'!R88</f>
        <v>370074.71</v>
      </c>
      <c r="I42" s="22"/>
      <c r="J42" s="31"/>
    </row>
    <row r="43" spans="1:10" ht="15">
      <c r="A43" s="119" t="str">
        <f>A29</f>
        <v>Borrowings</v>
      </c>
      <c r="B43" s="123"/>
      <c r="C43" s="122"/>
      <c r="D43" s="21">
        <f>+'[2]Sheet6'!$F$159</f>
        <v>8253</v>
      </c>
      <c r="F43" s="21">
        <f>+'[2]Sheet6'!$I$159</f>
        <v>349.125</v>
      </c>
      <c r="H43" s="22">
        <f>'[1]BS'!R40</f>
        <v>140992846.80220002</v>
      </c>
      <c r="I43" s="22"/>
      <c r="J43" s="22">
        <v>0</v>
      </c>
    </row>
    <row r="44" spans="1:10" ht="15" hidden="1">
      <c r="A44" s="119" t="s">
        <v>26</v>
      </c>
      <c r="B44" s="123"/>
      <c r="C44" s="122"/>
      <c r="D44" s="21"/>
      <c r="F44" s="21">
        <f>J45/1000</f>
        <v>0</v>
      </c>
      <c r="H44" s="22">
        <f>'[1]BS'!R90</f>
        <v>0</v>
      </c>
      <c r="I44" s="22"/>
      <c r="J44" s="22">
        <v>0</v>
      </c>
    </row>
    <row r="45" spans="1:18" ht="15">
      <c r="A45" s="119" t="s">
        <v>27</v>
      </c>
      <c r="B45" s="122"/>
      <c r="C45" s="122"/>
      <c r="D45" s="21">
        <v>141876</v>
      </c>
      <c r="F45" s="21">
        <f>+'[2]Sheet6'!$I$157</f>
        <v>141722.619</v>
      </c>
      <c r="I45" s="22"/>
      <c r="J45" s="22">
        <v>0</v>
      </c>
      <c r="R45" s="8" t="s">
        <v>66</v>
      </c>
    </row>
    <row r="46" spans="1:10" ht="15">
      <c r="A46" s="119"/>
      <c r="B46" s="122"/>
      <c r="C46" s="122"/>
      <c r="D46" s="29"/>
      <c r="F46" s="29"/>
      <c r="H46" s="24">
        <f>SUM(H42:H44)</f>
        <v>141362921.51220003</v>
      </c>
      <c r="I46" s="22"/>
      <c r="J46" s="24">
        <f>SUM(J43:J45)</f>
        <v>0</v>
      </c>
    </row>
    <row r="47" spans="1:10" ht="15.75" thickBot="1">
      <c r="A47" s="119"/>
      <c r="B47" s="122"/>
      <c r="C47" s="122"/>
      <c r="D47" s="26">
        <f>SUM(D39:D46)</f>
        <v>648971</v>
      </c>
      <c r="F47" s="26">
        <f>SUM(F39:F46)</f>
        <v>641634.0120000001</v>
      </c>
      <c r="H47" s="27" t="e">
        <f>#REF!+H46</f>
        <v>#REF!</v>
      </c>
      <c r="I47" s="22"/>
      <c r="J47" s="27" t="e">
        <f>#REF!+J46</f>
        <v>#REF!</v>
      </c>
    </row>
    <row r="48" spans="1:10" ht="15">
      <c r="A48" s="119"/>
      <c r="B48" s="122"/>
      <c r="C48" s="122"/>
      <c r="D48" s="21"/>
      <c r="F48" s="21"/>
      <c r="H48" s="31"/>
      <c r="I48" s="22"/>
      <c r="J48" s="31"/>
    </row>
    <row r="49" spans="1:10" ht="15">
      <c r="A49" s="119" t="s">
        <v>80</v>
      </c>
      <c r="B49" s="122"/>
      <c r="C49" s="122"/>
      <c r="D49" s="129">
        <f>D39/669727.143</f>
        <v>0.7448436355221756</v>
      </c>
      <c r="F49" s="129">
        <f>F39/669727.143</f>
        <v>0.745919100370104</v>
      </c>
      <c r="H49" s="31"/>
      <c r="I49" s="22"/>
      <c r="J49" s="31"/>
    </row>
    <row r="50" spans="1:6" ht="15">
      <c r="A50" s="124"/>
      <c r="B50" s="125"/>
      <c r="C50" s="125"/>
      <c r="D50" s="29"/>
      <c r="E50" s="30"/>
      <c r="F50" s="29"/>
    </row>
    <row r="53" spans="1:7" ht="28.5" customHeight="1">
      <c r="A53" s="174" t="s">
        <v>76</v>
      </c>
      <c r="B53" s="175"/>
      <c r="C53" s="175"/>
      <c r="D53" s="175"/>
      <c r="E53" s="175"/>
      <c r="F53" s="175"/>
      <c r="G53" s="7"/>
    </row>
    <row r="54" spans="1:7" ht="15">
      <c r="A54" s="2"/>
      <c r="B54" s="5"/>
      <c r="C54" s="5"/>
      <c r="D54" s="6"/>
      <c r="E54" s="7"/>
      <c r="F54" s="6"/>
      <c r="G54" s="7"/>
    </row>
    <row r="55" spans="4:8" ht="15">
      <c r="D55" s="10" t="e">
        <f>H35-H47</f>
        <v>#REF!</v>
      </c>
      <c r="F55" s="10" t="e">
        <f>J35-J47</f>
        <v>#REF!</v>
      </c>
      <c r="H55" s="33" t="e">
        <f>H35-H47</f>
        <v>#REF!</v>
      </c>
    </row>
    <row r="57" spans="1:7" ht="15">
      <c r="A57" s="5"/>
      <c r="B57" s="5"/>
      <c r="C57" s="5"/>
      <c r="D57" s="6"/>
      <c r="E57" s="7"/>
      <c r="F57" s="6"/>
      <c r="G57" s="7"/>
    </row>
    <row r="58" ht="15">
      <c r="A58" s="34">
        <f>D35-D47</f>
        <v>-0.34299999999348074</v>
      </c>
    </row>
    <row r="59" spans="4:6" ht="15">
      <c r="D59" s="10" t="e">
        <f>#REF!</f>
        <v>#REF!</v>
      </c>
      <c r="E59" s="10"/>
      <c r="F59" s="10" t="e">
        <f>#REF!</f>
        <v>#REF!</v>
      </c>
    </row>
    <row r="60" spans="4:6" ht="15">
      <c r="D60" s="10">
        <f>H37*2</f>
        <v>669727144</v>
      </c>
      <c r="F60" s="10">
        <f>J37*2</f>
        <v>223000000</v>
      </c>
    </row>
    <row r="61" spans="2:6" ht="15">
      <c r="B61" s="8" t="s">
        <v>28</v>
      </c>
      <c r="D61" s="35" t="e">
        <f>D59/D60</f>
        <v>#REF!</v>
      </c>
      <c r="F61" s="35" t="e">
        <f>F59/F60</f>
        <v>#REF!</v>
      </c>
    </row>
    <row r="62" ht="15">
      <c r="H62" s="36"/>
    </row>
    <row r="63" spans="2:8" ht="15">
      <c r="B63" s="8" t="s">
        <v>29</v>
      </c>
      <c r="E63" s="11" t="s">
        <v>30</v>
      </c>
      <c r="F63" s="10">
        <f>4610.78</f>
        <v>4610.78</v>
      </c>
      <c r="H63" s="36">
        <f>H37*2</f>
        <v>669727144</v>
      </c>
    </row>
    <row r="64" spans="5:8" ht="15">
      <c r="E64" s="11" t="s">
        <v>31</v>
      </c>
      <c r="F64" s="10">
        <v>3605.48</v>
      </c>
      <c r="H64" s="37">
        <f>H63/1000</f>
        <v>669727.144</v>
      </c>
    </row>
    <row r="65" spans="5:8" ht="15">
      <c r="E65" s="11" t="s">
        <v>32</v>
      </c>
      <c r="F65" s="10">
        <v>0</v>
      </c>
      <c r="H65" s="8">
        <f>'[1]IS Presentation'!G36*1000</f>
        <v>9456283.197474089</v>
      </c>
    </row>
    <row r="66" spans="6:8" ht="15">
      <c r="F66" s="10">
        <f>SUM(F63:F65)</f>
        <v>8216.26</v>
      </c>
      <c r="H66" s="37">
        <f>H65/H63</f>
        <v>0.014119605696426854</v>
      </c>
    </row>
  </sheetData>
  <mergeCells count="6">
    <mergeCell ref="A53:F53"/>
    <mergeCell ref="A2:F2"/>
    <mergeCell ref="A3:F3"/>
    <mergeCell ref="D7:D9"/>
    <mergeCell ref="F7:F9"/>
    <mergeCell ref="A6:F6"/>
  </mergeCells>
  <printOptions horizontalCentered="1"/>
  <pageMargins left="0.35" right="0.27" top="0.71" bottom="0.46" header="0.25" footer="0.19"/>
  <pageSetup horizontalDpi="300" verticalDpi="300" orientation="portrait" paperSize="9" scale="86" r:id="rId2"/>
  <headerFooter alignWithMargins="0">
    <oddFooter>&amp;C3&amp;R&amp;F   &amp;D</oddFooter>
  </headerFooter>
  <rowBreaks count="1" manualBreakCount="1">
    <brk id="5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1"/>
  <sheetViews>
    <sheetView tabSelected="1" view="pageBreakPreview" zoomScaleSheetLayoutView="100" workbookViewId="0" topLeftCell="A1">
      <selection activeCell="M26" sqref="M26"/>
    </sheetView>
  </sheetViews>
  <sheetFormatPr defaultColWidth="9.140625" defaultRowHeight="12.75"/>
  <cols>
    <col min="1" max="1" width="46.57421875" style="8" customWidth="1"/>
    <col min="2" max="2" width="9.140625" style="10" customWidth="1"/>
    <col min="3" max="3" width="16.00390625" style="8" customWidth="1"/>
    <col min="4" max="4" width="7.28125" style="8" customWidth="1"/>
    <col min="5" max="5" width="16.140625" style="8" bestFit="1" customWidth="1"/>
    <col min="6" max="16384" width="9.140625" style="8" customWidth="1"/>
  </cols>
  <sheetData>
    <row r="1" spans="1:5" s="2" customFormat="1" ht="61.5" customHeight="1">
      <c r="A1" s="1"/>
      <c r="E1" s="3"/>
    </row>
    <row r="2" spans="1:5" s="2" customFormat="1" ht="15">
      <c r="A2" s="173" t="s">
        <v>0</v>
      </c>
      <c r="B2" s="173"/>
      <c r="C2" s="173"/>
      <c r="D2" s="173"/>
      <c r="E2" s="173"/>
    </row>
    <row r="3" spans="1:5" s="2" customFormat="1" ht="15">
      <c r="A3" s="173" t="s">
        <v>1</v>
      </c>
      <c r="B3" s="173"/>
      <c r="C3" s="173"/>
      <c r="D3" s="173"/>
      <c r="E3" s="173"/>
    </row>
    <row r="5" spans="1:5" ht="25.5" customHeight="1">
      <c r="A5" s="170" t="s">
        <v>81</v>
      </c>
      <c r="B5" s="171"/>
      <c r="C5" s="171"/>
      <c r="D5" s="171"/>
      <c r="E5" s="172"/>
    </row>
    <row r="6" spans="1:5" ht="15">
      <c r="A6" s="97"/>
      <c r="B6" s="11"/>
      <c r="C6" s="131" t="s">
        <v>82</v>
      </c>
      <c r="D6" s="80"/>
      <c r="E6" s="131" t="str">
        <f>+C6</f>
        <v>3 months ended</v>
      </c>
    </row>
    <row r="7" spans="1:5" ht="15">
      <c r="A7" s="132"/>
      <c r="B7" s="11"/>
      <c r="C7" s="133">
        <v>38077</v>
      </c>
      <c r="D7" s="80"/>
      <c r="E7" s="133">
        <v>37711</v>
      </c>
    </row>
    <row r="8" spans="1:5" ht="15">
      <c r="A8" s="132"/>
      <c r="B8" s="11"/>
      <c r="C8" s="134" t="s">
        <v>83</v>
      </c>
      <c r="D8" s="80"/>
      <c r="E8" s="134" t="s">
        <v>83</v>
      </c>
    </row>
    <row r="9" spans="1:5" ht="15">
      <c r="A9" s="132"/>
      <c r="B9" s="11"/>
      <c r="C9" s="135"/>
      <c r="D9" s="80"/>
      <c r="E9" s="136"/>
    </row>
    <row r="10" spans="1:5" ht="15">
      <c r="A10" s="137" t="s">
        <v>84</v>
      </c>
      <c r="B10" s="11"/>
      <c r="C10" s="138">
        <v>-1624</v>
      </c>
      <c r="D10" s="80"/>
      <c r="E10" s="139">
        <v>418</v>
      </c>
    </row>
    <row r="11" spans="1:5" ht="15">
      <c r="A11" s="132"/>
      <c r="B11" s="11"/>
      <c r="C11" s="139"/>
      <c r="D11" s="80"/>
      <c r="E11" s="139"/>
    </row>
    <row r="12" spans="1:5" ht="15">
      <c r="A12" s="137" t="s">
        <v>85</v>
      </c>
      <c r="B12" s="11"/>
      <c r="C12" s="139">
        <v>-22</v>
      </c>
      <c r="D12" s="140"/>
      <c r="E12" s="139">
        <v>-87</v>
      </c>
    </row>
    <row r="13" spans="1:5" ht="15">
      <c r="A13" s="132"/>
      <c r="B13" s="11"/>
      <c r="C13" s="139"/>
      <c r="D13" s="80"/>
      <c r="E13" s="139"/>
    </row>
    <row r="14" spans="1:5" ht="15">
      <c r="A14" s="137" t="s">
        <v>86</v>
      </c>
      <c r="B14" s="11"/>
      <c r="C14" s="139">
        <v>667</v>
      </c>
      <c r="D14" s="80"/>
      <c r="E14" s="139">
        <v>0</v>
      </c>
    </row>
    <row r="15" spans="1:5" ht="15">
      <c r="A15" s="132"/>
      <c r="B15" s="11"/>
      <c r="C15" s="141"/>
      <c r="D15" s="80"/>
      <c r="E15" s="141"/>
    </row>
    <row r="16" spans="1:5" ht="15">
      <c r="A16" s="137" t="s">
        <v>87</v>
      </c>
      <c r="B16" s="11"/>
      <c r="C16" s="142">
        <f>SUM(C10:C15)</f>
        <v>-979</v>
      </c>
      <c r="D16" s="80"/>
      <c r="E16" s="143">
        <f>SUM(E10:E15)</f>
        <v>331</v>
      </c>
    </row>
    <row r="17" spans="1:5" ht="15">
      <c r="A17" s="132"/>
      <c r="B17" s="11"/>
      <c r="C17" s="142"/>
      <c r="D17" s="80"/>
      <c r="E17" s="143"/>
    </row>
    <row r="18" spans="1:5" ht="15">
      <c r="A18" s="137" t="s">
        <v>88</v>
      </c>
      <c r="B18" s="11"/>
      <c r="C18" s="142">
        <v>10416</v>
      </c>
      <c r="D18" s="80"/>
      <c r="E18" s="143">
        <v>4606</v>
      </c>
    </row>
    <row r="19" spans="1:5" ht="15">
      <c r="A19" s="137"/>
      <c r="B19" s="11"/>
      <c r="C19" s="142"/>
      <c r="D19" s="80"/>
      <c r="E19" s="143"/>
    </row>
    <row r="20" spans="1:5" ht="15">
      <c r="A20" s="137" t="s">
        <v>89</v>
      </c>
      <c r="B20" s="11"/>
      <c r="C20" s="142">
        <v>0</v>
      </c>
      <c r="D20" s="80"/>
      <c r="E20" s="143">
        <v>67</v>
      </c>
    </row>
    <row r="21" spans="1:5" ht="15">
      <c r="A21" s="132"/>
      <c r="B21" s="11"/>
      <c r="C21" s="144"/>
      <c r="D21" s="80"/>
      <c r="E21" s="143"/>
    </row>
    <row r="22" spans="1:5" ht="15.75" thickBot="1">
      <c r="A22" s="137" t="s">
        <v>90</v>
      </c>
      <c r="B22" s="11"/>
      <c r="C22" s="145">
        <f>SUM(C16:C21)</f>
        <v>9437</v>
      </c>
      <c r="D22" s="80"/>
      <c r="E22" s="146">
        <f>SUM(E16:E21)</f>
        <v>5004</v>
      </c>
    </row>
    <row r="23" spans="1:5" ht="15">
      <c r="A23" s="132"/>
      <c r="B23" s="11"/>
      <c r="C23" s="142"/>
      <c r="D23" s="80"/>
      <c r="E23" s="143"/>
    </row>
    <row r="24" spans="1:5" ht="15">
      <c r="A24" s="132"/>
      <c r="B24" s="11"/>
      <c r="C24" s="142">
        <v>0</v>
      </c>
      <c r="D24" s="80"/>
      <c r="E24" s="143"/>
    </row>
    <row r="25" spans="1:5" ht="15">
      <c r="A25" s="137" t="s">
        <v>91</v>
      </c>
      <c r="B25" s="11"/>
      <c r="C25" s="142"/>
      <c r="D25" s="80"/>
      <c r="E25" s="143"/>
    </row>
    <row r="26" spans="1:5" ht="15">
      <c r="A26" s="132"/>
      <c r="B26" s="11"/>
      <c r="C26" s="142"/>
      <c r="D26" s="80"/>
      <c r="E26" s="143"/>
    </row>
    <row r="27" spans="1:5" ht="15">
      <c r="A27" s="137" t="s">
        <v>14</v>
      </c>
      <c r="B27" s="11"/>
      <c r="C27" s="142">
        <f>+C22-C28</f>
        <v>9347</v>
      </c>
      <c r="D27" s="80"/>
      <c r="E27" s="143">
        <v>1859</v>
      </c>
    </row>
    <row r="28" spans="1:5" ht="15">
      <c r="A28" s="97" t="s">
        <v>92</v>
      </c>
      <c r="B28" s="11"/>
      <c r="C28" s="142">
        <v>90</v>
      </c>
      <c r="D28" s="80"/>
      <c r="E28" s="143">
        <v>3145</v>
      </c>
    </row>
    <row r="29" spans="1:5" ht="15.75" thickBot="1">
      <c r="A29" s="97"/>
      <c r="B29" s="11"/>
      <c r="C29" s="147">
        <f>SUM(C27:C28)</f>
        <v>9437</v>
      </c>
      <c r="D29" s="80"/>
      <c r="E29" s="148">
        <f>SUM(E27:E28)</f>
        <v>5004</v>
      </c>
    </row>
    <row r="30" spans="1:5" ht="15.75" thickTop="1">
      <c r="A30" s="132"/>
      <c r="B30" s="11"/>
      <c r="C30" s="149"/>
      <c r="D30" s="80"/>
      <c r="E30" s="150"/>
    </row>
    <row r="31" spans="1:5" ht="15">
      <c r="A31" s="151"/>
      <c r="B31" s="152"/>
      <c r="C31" s="153"/>
      <c r="D31" s="153"/>
      <c r="E31" s="154"/>
    </row>
    <row r="32" spans="1:5" ht="77.25" customHeight="1">
      <c r="A32" s="180" t="s">
        <v>93</v>
      </c>
      <c r="B32" s="175"/>
      <c r="C32" s="175"/>
      <c r="D32" s="175"/>
      <c r="E32" s="175"/>
    </row>
    <row r="33" spans="2:5" ht="15">
      <c r="B33" s="155"/>
      <c r="C33" s="156"/>
      <c r="D33" s="156"/>
      <c r="E33" s="157"/>
    </row>
    <row r="34" spans="1:5" ht="15">
      <c r="A34" s="158"/>
      <c r="B34" s="159"/>
      <c r="C34"/>
      <c r="D34"/>
      <c r="E34" s="157"/>
    </row>
    <row r="35" spans="1:5" ht="15">
      <c r="A35" s="158"/>
      <c r="B35" s="159"/>
      <c r="C35"/>
      <c r="D35"/>
      <c r="E35" s="157"/>
    </row>
    <row r="36" spans="2:5" ht="15">
      <c r="B36" s="159"/>
      <c r="C36"/>
      <c r="D36"/>
      <c r="E36" s="157"/>
    </row>
    <row r="37" spans="1:5" ht="15">
      <c r="A37" s="158"/>
      <c r="B37" s="159"/>
      <c r="C37"/>
      <c r="D37"/>
      <c r="E37" s="157"/>
    </row>
    <row r="38" spans="1:5" ht="15">
      <c r="A38" s="158"/>
      <c r="B38"/>
      <c r="C38"/>
      <c r="D38"/>
      <c r="E38" s="157"/>
    </row>
    <row r="39" spans="2:5" ht="15">
      <c r="B39"/>
      <c r="C39"/>
      <c r="D39"/>
      <c r="E39" s="157"/>
    </row>
    <row r="40" spans="2:5" ht="15">
      <c r="B40" s="156"/>
      <c r="C40" s="156"/>
      <c r="D40" s="156"/>
      <c r="E40" s="157"/>
    </row>
    <row r="41" spans="2:5" ht="15">
      <c r="B41"/>
      <c r="C41"/>
      <c r="D41"/>
      <c r="E41" s="157"/>
    </row>
    <row r="42" spans="2:5" ht="15">
      <c r="B42"/>
      <c r="C42"/>
      <c r="D42"/>
      <c r="E42" s="157"/>
    </row>
    <row r="43" spans="2:5" ht="15" hidden="1">
      <c r="B43"/>
      <c r="C43"/>
      <c r="D43"/>
      <c r="E43" s="157"/>
    </row>
    <row r="44" spans="2:5" ht="15" hidden="1">
      <c r="B44" s="156"/>
      <c r="C44" s="156"/>
      <c r="D44"/>
      <c r="E44" s="157"/>
    </row>
    <row r="45" spans="1:5" ht="15">
      <c r="A45" s="158"/>
      <c r="B45"/>
      <c r="C45"/>
      <c r="D45"/>
      <c r="E45" s="157"/>
    </row>
    <row r="46" spans="2:5" ht="15">
      <c r="B46"/>
      <c r="C46"/>
      <c r="D46"/>
      <c r="E46" s="157"/>
    </row>
    <row r="47" spans="2:5" ht="15">
      <c r="B47"/>
      <c r="C47"/>
      <c r="D47"/>
      <c r="E47" s="157"/>
    </row>
    <row r="48" spans="2:5" ht="15">
      <c r="B48" s="160"/>
      <c r="C48" s="160"/>
      <c r="D48" s="160"/>
      <c r="E48" s="157"/>
    </row>
    <row r="49" spans="2:5" ht="15">
      <c r="B49" s="160"/>
      <c r="C49" s="160"/>
      <c r="D49" s="160"/>
      <c r="E49" s="157"/>
    </row>
    <row r="50" spans="1:5" ht="15">
      <c r="A50" s="2" t="s">
        <v>94</v>
      </c>
      <c r="B50" s="160"/>
      <c r="C50" s="160"/>
      <c r="D50" s="160"/>
      <c r="E50" s="157"/>
    </row>
    <row r="51" spans="1:5" ht="15">
      <c r="A51" s="2" t="s">
        <v>95</v>
      </c>
      <c r="B51"/>
      <c r="C51"/>
      <c r="D51"/>
      <c r="E51" s="157"/>
    </row>
  </sheetData>
  <mergeCells count="4">
    <mergeCell ref="A5:E5"/>
    <mergeCell ref="A2:E2"/>
    <mergeCell ref="A3:E3"/>
    <mergeCell ref="A32:E32"/>
  </mergeCells>
  <printOptions horizontalCentered="1"/>
  <pageMargins left="0.7480314960629921" right="0.5118110236220472" top="0.984251968503937" bottom="0.5905511811023623" header="0.5118110236220472" footer="0.31496062992125984"/>
  <pageSetup horizontalDpi="300" verticalDpi="300" orientation="portrait" paperSize="9" scale="94" r:id="rId2"/>
  <headerFooter alignWithMargins="0">
    <oddFooter>&amp;C4&amp;R&amp;F  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PC007</cp:lastModifiedBy>
  <cp:lastPrinted>2004-05-20T05:48:14Z</cp:lastPrinted>
  <dcterms:created xsi:type="dcterms:W3CDTF">2004-05-10T02:51:57Z</dcterms:created>
  <dcterms:modified xsi:type="dcterms:W3CDTF">2004-05-20T05:48:19Z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